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75" windowHeight="11520" tabRatio="781" firstSheet="2" activeTab="2"/>
  </bookViews>
  <sheets>
    <sheet name="CCMR 19-20 Option #1" sheetId="1" state="hidden" r:id="rId1"/>
    <sheet name="CCMR 19-20 Option #2" sheetId="2" state="hidden" r:id="rId2"/>
    <sheet name="CCMR 22-23" sheetId="3" r:id="rId3"/>
    <sheet name="CCMR 19-20 #4" sheetId="4" state="hidden" r:id="rId4"/>
    <sheet name="CCMR 19-20 #5" sheetId="5" state="hidden" r:id="rId5"/>
    <sheet name="Sheet1" sheetId="6" state="hidden" r:id="rId6"/>
  </sheets>
  <definedNames>
    <definedName name="_xlnm.Print_Area" localSheetId="3">'CCMR 19-20 #4'!$A$2:$G$43</definedName>
    <definedName name="_xlnm.Print_Area" localSheetId="4">'CCMR 19-20 #5'!$A$2:$G$43</definedName>
    <definedName name="_xlnm.Print_Area" localSheetId="0">'CCMR 19-20 Option #1'!$A$2:$H$45</definedName>
    <definedName name="_xlnm.Print_Area" localSheetId="1">'CCMR 19-20 Option #2'!$A$2:$I$45</definedName>
    <definedName name="_xlnm.Print_Area" localSheetId="2">'CCMR 22-23'!$A$2:$K$43</definedName>
  </definedNames>
  <calcPr fullCalcOnLoad="1"/>
</workbook>
</file>

<file path=xl/comments4.xml><?xml version="1.0" encoding="utf-8"?>
<comments xmlns="http://schemas.openxmlformats.org/spreadsheetml/2006/main">
  <authors>
    <author>Rickie Lopez</author>
  </authors>
  <commentList>
    <comment ref="F7" authorId="0">
      <text>
        <r>
          <rPr>
            <b/>
            <sz val="9"/>
            <rFont val="Tahoma"/>
            <family val="0"/>
          </rPr>
          <t>Rickie Michelle Lopez:
These are overridden by specific caps by contract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<sst xmlns="http://schemas.openxmlformats.org/spreadsheetml/2006/main" count="507" uniqueCount="83">
  <si>
    <t xml:space="preserve">SHORT-DOYLE/MEDI-CAL </t>
  </si>
  <si>
    <t>SHORT-DOYLE/</t>
  </si>
  <si>
    <t xml:space="preserve">SERVICE </t>
  </si>
  <si>
    <t>MEDI-CAL</t>
  </si>
  <si>
    <t>FUNCTION</t>
  </si>
  <si>
    <t>TIME</t>
  </si>
  <si>
    <t>MAXIMUM</t>
  </si>
  <si>
    <t>CODE</t>
  </si>
  <si>
    <t>BASE</t>
  </si>
  <si>
    <t>ALLOWANCE</t>
  </si>
  <si>
    <t>SERVICE FUNCTION</t>
  </si>
  <si>
    <t xml:space="preserve"> A.  24-HOUR SERVICES</t>
  </si>
  <si>
    <t xml:space="preserve">      Hospital Inpatient</t>
  </si>
  <si>
    <t>07, 08, 09</t>
  </si>
  <si>
    <t>10-18</t>
  </si>
  <si>
    <t>Client Day</t>
  </si>
  <si>
    <t xml:space="preserve">      Hospital Administrative Day</t>
  </si>
  <si>
    <t xml:space="preserve">      Psychiatric Health Facility (PHF)</t>
  </si>
  <si>
    <t>05</t>
  </si>
  <si>
    <t>20-29</t>
  </si>
  <si>
    <t xml:space="preserve">      Adult Crisis Residential</t>
  </si>
  <si>
    <t>40-49</t>
  </si>
  <si>
    <t xml:space="preserve">      Adult Residential</t>
  </si>
  <si>
    <t>65-79</t>
  </si>
  <si>
    <t xml:space="preserve"> B.  DAY SERVICES</t>
  </si>
  <si>
    <t>12, 18</t>
  </si>
  <si>
    <t xml:space="preserve">      Crisis Stabilization</t>
  </si>
  <si>
    <t xml:space="preserve">          Emergency Room</t>
  </si>
  <si>
    <t>20-24</t>
  </si>
  <si>
    <t>Client Hour</t>
  </si>
  <si>
    <t xml:space="preserve">          Urgent Care</t>
  </si>
  <si>
    <t>25-29</t>
  </si>
  <si>
    <t xml:space="preserve">      Day Treatment Intensive</t>
  </si>
  <si>
    <t xml:space="preserve">          Half Day</t>
  </si>
  <si>
    <t>81-84</t>
  </si>
  <si>
    <t>Client 1/2 Day</t>
  </si>
  <si>
    <t xml:space="preserve">          Full Day</t>
  </si>
  <si>
    <t>85-89</t>
  </si>
  <si>
    <t>Client Full Day</t>
  </si>
  <si>
    <t xml:space="preserve">      Day Rehabilitation</t>
  </si>
  <si>
    <t>91-94</t>
  </si>
  <si>
    <t>95-99</t>
  </si>
  <si>
    <t xml:space="preserve"> C.  OUTPATIENT SERVICES</t>
  </si>
  <si>
    <t xml:space="preserve">      Case Management, Brokerage</t>
  </si>
  <si>
    <t>01-09</t>
  </si>
  <si>
    <t>Staff Minute</t>
  </si>
  <si>
    <t xml:space="preserve">      Mental Health Services</t>
  </si>
  <si>
    <t xml:space="preserve">      Medication Support</t>
  </si>
  <si>
    <t>60-69</t>
  </si>
  <si>
    <t xml:space="preserve">      Crisis Intervention</t>
  </si>
  <si>
    <t>70-79</t>
  </si>
  <si>
    <t xml:space="preserve">MODE OF </t>
  </si>
  <si>
    <t>SERVICE CODE</t>
  </si>
  <si>
    <t>CR/DC</t>
  </si>
  <si>
    <t>Code</t>
  </si>
  <si>
    <t xml:space="preserve">SD/MC </t>
  </si>
  <si>
    <t>Claiming Code</t>
  </si>
  <si>
    <t xml:space="preserve"> </t>
  </si>
  <si>
    <t>Hourly</t>
  </si>
  <si>
    <t>COUNTY CONTRACT MAXIMUM RATES (CCMR, formerly SMA or CCR)</t>
  </si>
  <si>
    <t>10-57, 59</t>
  </si>
  <si>
    <t>TBS (Therapeutic Behavioral Svcs.)</t>
  </si>
  <si>
    <t>Interactive Complexity (PC 491)</t>
  </si>
  <si>
    <t>occurrence</t>
  </si>
  <si>
    <t>FISCAL YEAR 2019-20</t>
  </si>
  <si>
    <r>
      <t xml:space="preserve">as of </t>
    </r>
    <r>
      <rPr>
        <b/>
        <sz val="10"/>
        <color indexed="30"/>
        <rFont val="Arial"/>
        <family val="2"/>
      </rPr>
      <t>July 1, 2019</t>
    </r>
  </si>
  <si>
    <t>8/1/2017-7/31/2018</t>
  </si>
  <si>
    <t>8/1/2018-7/31/2019</t>
  </si>
  <si>
    <t>July - February</t>
  </si>
  <si>
    <t>March - June</t>
  </si>
  <si>
    <t>No Limit</t>
  </si>
  <si>
    <t>N/A</t>
  </si>
  <si>
    <t>revised 4/15/2020 rml</t>
  </si>
  <si>
    <t>3X</t>
  </si>
  <si>
    <t>2X</t>
  </si>
  <si>
    <t xml:space="preserve">      Interactive Complexity (PC 491)</t>
  </si>
  <si>
    <t>ALAMEDA COUNTY BEHAVIORAL HEALTH CARE SERVICES</t>
  </si>
  <si>
    <t>PUBLISHED COUNTY CONTRACT MAXIMUM RATES (CCMR)</t>
  </si>
  <si>
    <t xml:space="preserve">      TBS (Therapeutic Behavioral Services)</t>
  </si>
  <si>
    <t>Occurrence</t>
  </si>
  <si>
    <t>revised 1/13/2022 rml</t>
  </si>
  <si>
    <t>as of July 1, 2022</t>
  </si>
  <si>
    <t>FISCAL YEAR 2022-23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</si>
</sst>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.5"/>
      <name val="MS Sans Serif"/>
      <family val="2"/>
    </font>
    <font>
      <b/>
      <sz val="10"/>
      <color indexed="3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dashDot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dashDot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dashDot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ashDot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ashDot"/>
      <top style="double"/>
      <bottom style="double"/>
    </border>
    <border>
      <left style="medium"/>
      <right style="dashDot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 style="dashDot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Dot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left"/>
    </xf>
    <xf numFmtId="0" fontId="4" fillId="0" borderId="16" xfId="0" applyFont="1" applyBorder="1" applyAlignment="1">
      <alignment horizontal="center"/>
    </xf>
    <xf numFmtId="8" fontId="5" fillId="0" borderId="11" xfId="44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 quotePrefix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8" fontId="5" fillId="0" borderId="23" xfId="44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8" fontId="5" fillId="0" borderId="0" xfId="44" applyNumberFormat="1" applyFont="1" applyBorder="1" applyAlignment="1">
      <alignment horizontal="center"/>
    </xf>
    <xf numFmtId="8" fontId="4" fillId="0" borderId="0" xfId="44" applyNumberFormat="1" applyFont="1" applyBorder="1" applyAlignment="1" quotePrefix="1">
      <alignment horizontal="center"/>
    </xf>
    <xf numFmtId="8" fontId="5" fillId="0" borderId="0" xfId="44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8" fontId="1" fillId="0" borderId="0" xfId="44" applyFont="1" applyAlignment="1">
      <alignment horizontal="center"/>
    </xf>
    <xf numFmtId="0" fontId="6" fillId="0" borderId="0" xfId="0" applyFont="1" applyAlignment="1">
      <alignment/>
    </xf>
    <xf numFmtId="8" fontId="5" fillId="0" borderId="11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Alignment="1">
      <alignment/>
    </xf>
    <xf numFmtId="8" fontId="5" fillId="0" borderId="31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32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8" fontId="5" fillId="0" borderId="16" xfId="44" applyNumberFormat="1" applyFont="1" applyFill="1" applyBorder="1" applyAlignment="1" quotePrefix="1">
      <alignment horizontal="center"/>
    </xf>
    <xf numFmtId="8" fontId="4" fillId="0" borderId="11" xfId="44" applyNumberFormat="1" applyFont="1" applyFill="1" applyBorder="1" applyAlignment="1" quotePrefix="1">
      <alignment horizontal="center"/>
    </xf>
    <xf numFmtId="8" fontId="4" fillId="0" borderId="16" xfId="44" applyNumberFormat="1" applyFont="1" applyFill="1" applyBorder="1" applyAlignment="1" quotePrefix="1">
      <alignment horizontal="center"/>
    </xf>
    <xf numFmtId="40" fontId="0" fillId="0" borderId="0" xfId="42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8" fontId="5" fillId="0" borderId="27" xfId="44" applyNumberFormat="1" applyFont="1" applyFill="1" applyBorder="1" applyAlignment="1">
      <alignment horizontal="center"/>
    </xf>
    <xf numFmtId="16" fontId="27" fillId="0" borderId="0" xfId="0" applyNumberFormat="1" applyFont="1" applyBorder="1" applyAlignment="1" quotePrefix="1">
      <alignment horizontal="centerContinuous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Continuous"/>
    </xf>
    <xf numFmtId="0" fontId="28" fillId="0" borderId="0" xfId="0" applyFont="1" applyAlignment="1">
      <alignment horizontal="center"/>
    </xf>
    <xf numFmtId="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0" fontId="28" fillId="0" borderId="16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6" xfId="0" applyFont="1" applyBorder="1" applyAlignment="1">
      <alignment/>
    </xf>
    <xf numFmtId="0" fontId="27" fillId="0" borderId="17" xfId="0" applyFont="1" applyBorder="1" applyAlignment="1" quotePrefix="1">
      <alignment horizontal="left"/>
    </xf>
    <xf numFmtId="0" fontId="28" fillId="0" borderId="19" xfId="0" applyFont="1" applyBorder="1" applyAlignment="1" quotePrefix="1">
      <alignment horizontal="left"/>
    </xf>
    <xf numFmtId="0" fontId="27" fillId="0" borderId="16" xfId="0" applyFont="1" applyBorder="1" applyAlignment="1">
      <alignment horizontal="center"/>
    </xf>
    <xf numFmtId="8" fontId="28" fillId="0" borderId="0" xfId="44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8" fontId="28" fillId="0" borderId="0" xfId="44" applyNumberFormat="1" applyFont="1" applyBorder="1" applyAlignment="1">
      <alignment horizontal="center"/>
    </xf>
    <xf numFmtId="40" fontId="28" fillId="0" borderId="0" xfId="42" applyFont="1" applyAlignment="1">
      <alignment/>
    </xf>
    <xf numFmtId="8" fontId="27" fillId="0" borderId="0" xfId="44" applyNumberFormat="1" applyFont="1" applyFill="1" applyBorder="1" applyAlignment="1" quotePrefix="1">
      <alignment horizontal="center"/>
    </xf>
    <xf numFmtId="8" fontId="27" fillId="0" borderId="0" xfId="44" applyNumberFormat="1" applyFont="1" applyBorder="1" applyAlignment="1" quotePrefix="1">
      <alignment horizontal="center"/>
    </xf>
    <xf numFmtId="8" fontId="28" fillId="0" borderId="0" xfId="44" applyNumberFormat="1" applyFont="1" applyFill="1" applyBorder="1" applyAlignment="1" quotePrefix="1">
      <alignment horizontal="center"/>
    </xf>
    <xf numFmtId="0" fontId="27" fillId="0" borderId="18" xfId="0" applyFont="1" applyBorder="1" applyAlignment="1">
      <alignment horizontal="center"/>
    </xf>
    <xf numFmtId="0" fontId="28" fillId="0" borderId="20" xfId="0" applyFont="1" applyBorder="1" applyAlignment="1" quotePrefix="1">
      <alignment horizontal="left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18" xfId="0" applyFont="1" applyBorder="1" applyAlignment="1">
      <alignment/>
    </xf>
    <xf numFmtId="0" fontId="27" fillId="0" borderId="19" xfId="0" applyFont="1" applyBorder="1" applyAlignment="1" quotePrefix="1">
      <alignment horizontal="left"/>
    </xf>
    <xf numFmtId="0" fontId="27" fillId="0" borderId="0" xfId="0" applyFont="1" applyBorder="1" applyAlignment="1">
      <alignment horizontal="center"/>
    </xf>
    <xf numFmtId="0" fontId="28" fillId="0" borderId="24" xfId="0" applyFont="1" applyBorder="1" applyAlignment="1">
      <alignment/>
    </xf>
    <xf numFmtId="8" fontId="27" fillId="0" borderId="0" xfId="44" applyFont="1" applyBorder="1" applyAlignment="1">
      <alignment horizontal="center"/>
    </xf>
    <xf numFmtId="0" fontId="28" fillId="0" borderId="25" xfId="0" applyFont="1" applyBorder="1" applyAlignment="1">
      <alignment/>
    </xf>
    <xf numFmtId="8" fontId="28" fillId="0" borderId="12" xfId="44" applyNumberFormat="1" applyFont="1" applyFill="1" applyBorder="1" applyAlignment="1">
      <alignment horizontal="center"/>
    </xf>
    <xf numFmtId="2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1" xfId="0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6" xfId="0" applyFont="1" applyBorder="1" applyAlignment="1" quotePrefix="1">
      <alignment horizontal="center"/>
    </xf>
    <xf numFmtId="0" fontId="28" fillId="0" borderId="18" xfId="0" applyFont="1" applyBorder="1" applyAlignment="1" quotePrefix="1">
      <alignment horizontal="center"/>
    </xf>
    <xf numFmtId="0" fontId="28" fillId="0" borderId="18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37" xfId="0" applyFont="1" applyBorder="1" applyAlignment="1" quotePrefix="1">
      <alignment horizontal="center"/>
    </xf>
    <xf numFmtId="0" fontId="27" fillId="0" borderId="32" xfId="0" applyFont="1" applyBorder="1" applyAlignment="1" quotePrefix="1">
      <alignment horizontal="center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8" fontId="28" fillId="0" borderId="40" xfId="44" applyNumberFormat="1" applyFont="1" applyFill="1" applyBorder="1" applyAlignment="1">
      <alignment horizontal="center"/>
    </xf>
    <xf numFmtId="8" fontId="28" fillId="0" borderId="41" xfId="44" applyNumberFormat="1" applyFont="1" applyFill="1" applyBorder="1" applyAlignment="1" quotePrefix="1">
      <alignment horizontal="center"/>
    </xf>
    <xf numFmtId="8" fontId="28" fillId="0" borderId="42" xfId="44" applyNumberFormat="1" applyFont="1" applyFill="1" applyBorder="1" applyAlignment="1">
      <alignment horizontal="center"/>
    </xf>
    <xf numFmtId="8" fontId="28" fillId="0" borderId="43" xfId="44" applyNumberFormat="1" applyFont="1" applyBorder="1" applyAlignment="1">
      <alignment horizontal="center"/>
    </xf>
    <xf numFmtId="8" fontId="28" fillId="0" borderId="40" xfId="44" applyNumberFormat="1" applyFont="1" applyBorder="1" applyAlignment="1">
      <alignment horizont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6" xfId="0" applyFont="1" applyBorder="1" applyAlignment="1">
      <alignment horizontal="center"/>
    </xf>
    <xf numFmtId="8" fontId="28" fillId="0" borderId="47" xfId="44" applyNumberFormat="1" applyFont="1" applyFill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 quotePrefix="1">
      <alignment horizontal="center"/>
    </xf>
    <xf numFmtId="0" fontId="27" fillId="0" borderId="40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9" fontId="27" fillId="0" borderId="0" xfId="0" applyNumberFormat="1" applyFont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11</xdr:row>
      <xdr:rowOff>28575</xdr:rowOff>
    </xdr:from>
    <xdr:to>
      <xdr:col>8</xdr:col>
      <xdr:colOff>361950</xdr:colOff>
      <xdr:row>13</xdr:row>
      <xdr:rowOff>123825</xdr:rowOff>
    </xdr:to>
    <xdr:sp>
      <xdr:nvSpPr>
        <xdr:cNvPr id="1" name="Comment 1"/>
        <xdr:cNvSpPr>
          <a:spLocks/>
        </xdr:cNvSpPr>
      </xdr:nvSpPr>
      <xdr:spPr>
        <a:xfrm>
          <a:off x="6410325" y="2371725"/>
          <a:ext cx="2047875" cy="657225"/>
        </a:xfrm>
        <a:prstGeom prst="wedgeRectCallout">
          <a:avLst>
            <a:gd name="adj1" fmla="val -56513"/>
            <a:gd name="adj2" fmla="val -178986"/>
          </a:avLst>
        </a:prstGeom>
        <a:solidFill>
          <a:srgbClr val="E5E5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Rickie Michelle Lopez:
These are overridden by specific caps by contract</a:t>
          </a:r>
          <a:r>
            <a:rPr lang="en-US" cap="none" sz="9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K73"/>
  <sheetViews>
    <sheetView workbookViewId="0" topLeftCell="A27">
      <selection activeCell="B44" sqref="B44"/>
    </sheetView>
  </sheetViews>
  <sheetFormatPr defaultColWidth="9.140625" defaultRowHeight="12.75"/>
  <cols>
    <col min="1" max="1" width="31.140625" style="0" customWidth="1"/>
    <col min="2" max="2" width="8.421875" style="0" customWidth="1"/>
    <col min="3" max="3" width="14.140625" style="0" customWidth="1"/>
    <col min="4" max="4" width="12.00390625" style="1" customWidth="1"/>
    <col min="5" max="5" width="11.57421875" style="1" customWidth="1"/>
    <col min="6" max="7" width="17.00390625" style="1" customWidth="1"/>
    <col min="8" max="8" width="10.57421875" style="0" customWidth="1"/>
    <col min="9" max="9" width="16.57421875" style="45" customWidth="1"/>
  </cols>
  <sheetData>
    <row r="2" spans="1:9" ht="38.25" customHeight="1">
      <c r="A2" s="136" t="s">
        <v>64</v>
      </c>
      <c r="B2" s="136"/>
      <c r="C2" s="136"/>
      <c r="D2" s="136"/>
      <c r="E2" s="136"/>
      <c r="F2" s="136"/>
      <c r="G2" s="136"/>
      <c r="H2" s="136"/>
      <c r="I2" s="37"/>
    </row>
    <row r="3" spans="1:9" ht="12.75">
      <c r="A3" s="136" t="s">
        <v>0</v>
      </c>
      <c r="B3" s="136"/>
      <c r="C3" s="136"/>
      <c r="D3" s="136"/>
      <c r="E3" s="136"/>
      <c r="F3" s="136"/>
      <c r="G3" s="136"/>
      <c r="H3" s="136"/>
      <c r="I3" s="38"/>
    </row>
    <row r="4" spans="1:9" ht="14.25" customHeight="1">
      <c r="A4" s="136" t="s">
        <v>59</v>
      </c>
      <c r="B4" s="136"/>
      <c r="C4" s="136"/>
      <c r="D4" s="136"/>
      <c r="E4" s="136"/>
      <c r="F4" s="136"/>
      <c r="G4" s="136"/>
      <c r="H4" s="136"/>
      <c r="I4" s="38"/>
    </row>
    <row r="5" spans="1:9" ht="15.75" customHeight="1">
      <c r="A5" s="136" t="s">
        <v>65</v>
      </c>
      <c r="B5" s="136"/>
      <c r="C5" s="136"/>
      <c r="D5" s="136"/>
      <c r="E5" s="136"/>
      <c r="F5" s="136"/>
      <c r="G5" s="136"/>
      <c r="H5" s="136"/>
      <c r="I5" s="38"/>
    </row>
    <row r="6" spans="1:9" ht="21.75" customHeight="1">
      <c r="A6" s="2"/>
      <c r="B6" s="2"/>
      <c r="C6" s="2"/>
      <c r="D6" s="3"/>
      <c r="E6" s="3"/>
      <c r="F6" s="3"/>
      <c r="G6" s="3"/>
      <c r="I6" s="39"/>
    </row>
    <row r="7" spans="1:9" ht="12.75">
      <c r="A7" s="2"/>
      <c r="B7" s="137" t="s">
        <v>51</v>
      </c>
      <c r="C7" s="138"/>
      <c r="D7" s="4"/>
      <c r="E7" s="4"/>
      <c r="F7" s="4" t="s">
        <v>1</v>
      </c>
      <c r="G7" s="4" t="s">
        <v>1</v>
      </c>
      <c r="I7" s="39"/>
    </row>
    <row r="8" spans="1:9" ht="12.75">
      <c r="A8" s="2"/>
      <c r="B8" s="139" t="s">
        <v>52</v>
      </c>
      <c r="C8" s="140"/>
      <c r="D8" s="5" t="s">
        <v>2</v>
      </c>
      <c r="E8" s="6"/>
      <c r="F8" s="5" t="s">
        <v>3</v>
      </c>
      <c r="G8" s="5" t="s">
        <v>3</v>
      </c>
      <c r="I8" s="40"/>
    </row>
    <row r="9" spans="1:9" ht="12.75">
      <c r="A9" s="2"/>
      <c r="B9" s="33" t="s">
        <v>53</v>
      </c>
      <c r="C9" s="34" t="s">
        <v>55</v>
      </c>
      <c r="D9" s="6" t="s">
        <v>4</v>
      </c>
      <c r="E9" s="6" t="s">
        <v>5</v>
      </c>
      <c r="F9" s="6" t="s">
        <v>6</v>
      </c>
      <c r="G9" s="6" t="s">
        <v>6</v>
      </c>
      <c r="I9" s="39"/>
    </row>
    <row r="10" spans="1:9" ht="13.5" thickBot="1">
      <c r="A10" s="7"/>
      <c r="B10" s="35" t="s">
        <v>54</v>
      </c>
      <c r="C10" s="36" t="s">
        <v>56</v>
      </c>
      <c r="D10" s="8" t="s">
        <v>7</v>
      </c>
      <c r="E10" s="8" t="s">
        <v>8</v>
      </c>
      <c r="F10" s="8" t="s">
        <v>9</v>
      </c>
      <c r="G10" s="8" t="s">
        <v>9</v>
      </c>
      <c r="I10" s="39"/>
    </row>
    <row r="11" spans="1:9" ht="14.25" thickBot="1" thickTop="1">
      <c r="A11" s="44"/>
      <c r="B11" s="65"/>
      <c r="C11" s="63"/>
      <c r="D11" s="64"/>
      <c r="E11" s="64"/>
      <c r="F11" s="64" t="s">
        <v>68</v>
      </c>
      <c r="G11" s="64" t="s">
        <v>69</v>
      </c>
      <c r="I11" s="39"/>
    </row>
    <row r="12" spans="1:9" ht="17.25" customHeight="1" thickBot="1" thickTop="1">
      <c r="A12" s="9" t="s">
        <v>10</v>
      </c>
      <c r="B12" s="26"/>
      <c r="C12" s="11"/>
      <c r="D12" s="6"/>
      <c r="E12" s="6"/>
      <c r="F12" s="6"/>
      <c r="G12" s="6"/>
      <c r="I12" s="39"/>
    </row>
    <row r="13" spans="1:9" ht="26.25" customHeight="1">
      <c r="A13" s="12" t="s">
        <v>11</v>
      </c>
      <c r="B13" s="13" t="s">
        <v>18</v>
      </c>
      <c r="C13" s="14"/>
      <c r="D13" s="6"/>
      <c r="E13" s="6"/>
      <c r="F13" s="6"/>
      <c r="G13" s="6"/>
      <c r="I13" s="39"/>
    </row>
    <row r="14" spans="1:11" ht="18" customHeight="1">
      <c r="A14" s="15" t="s">
        <v>12</v>
      </c>
      <c r="B14" s="13"/>
      <c r="C14" s="16" t="s">
        <v>13</v>
      </c>
      <c r="D14" s="5" t="s">
        <v>14</v>
      </c>
      <c r="E14" s="6" t="s">
        <v>15</v>
      </c>
      <c r="F14" s="49">
        <f>(1213.75*1.05)*1.05</f>
        <v>1338.159375</v>
      </c>
      <c r="G14" s="49" t="s">
        <v>70</v>
      </c>
      <c r="H14" s="50"/>
      <c r="I14" s="41"/>
      <c r="K14" s="59"/>
    </row>
    <row r="15" spans="1:9" ht="18.75" customHeight="1">
      <c r="A15" s="15" t="s">
        <v>16</v>
      </c>
      <c r="B15" s="13"/>
      <c r="C15" s="16" t="s">
        <v>13</v>
      </c>
      <c r="D15" s="5">
        <v>19</v>
      </c>
      <c r="E15" s="6" t="s">
        <v>15</v>
      </c>
      <c r="F15" s="57" t="s">
        <v>66</v>
      </c>
      <c r="G15" s="57" t="s">
        <v>66</v>
      </c>
      <c r="H15" s="50" t="s">
        <v>57</v>
      </c>
      <c r="I15" s="42"/>
    </row>
    <row r="16" spans="1:9" ht="18.75" customHeight="1">
      <c r="A16" s="15"/>
      <c r="B16" s="13"/>
      <c r="C16" s="16"/>
      <c r="D16" s="5"/>
      <c r="E16" s="6"/>
      <c r="F16" s="56">
        <v>565.58</v>
      </c>
      <c r="G16" s="56">
        <v>565.58</v>
      </c>
      <c r="H16" s="50"/>
      <c r="I16" s="42"/>
    </row>
    <row r="17" spans="1:9" ht="18.75" customHeight="1">
      <c r="A17" s="15"/>
      <c r="B17" s="13"/>
      <c r="C17" s="16"/>
      <c r="D17" s="5"/>
      <c r="E17" s="6"/>
      <c r="F17" s="58" t="s">
        <v>67</v>
      </c>
      <c r="G17" s="58" t="s">
        <v>67</v>
      </c>
      <c r="H17" s="50"/>
      <c r="I17" s="42"/>
    </row>
    <row r="18" spans="1:9" ht="18.75" customHeight="1">
      <c r="A18" s="15"/>
      <c r="B18" s="13"/>
      <c r="C18" s="16"/>
      <c r="D18" s="5"/>
      <c r="E18" s="6"/>
      <c r="F18" s="56">
        <v>597.34</v>
      </c>
      <c r="G18" s="56">
        <v>597.34</v>
      </c>
      <c r="H18" s="50"/>
      <c r="I18" s="42"/>
    </row>
    <row r="19" spans="1:9" ht="24.75" customHeight="1">
      <c r="A19" s="15" t="s">
        <v>17</v>
      </c>
      <c r="B19" s="13"/>
      <c r="C19" s="18" t="s">
        <v>18</v>
      </c>
      <c r="D19" s="5" t="s">
        <v>19</v>
      </c>
      <c r="E19" s="6" t="s">
        <v>15</v>
      </c>
      <c r="F19" s="52">
        <f>(675.25*1.05)*1.05</f>
        <v>744.4631250000001</v>
      </c>
      <c r="G19" s="49" t="s">
        <v>70</v>
      </c>
      <c r="I19" s="43"/>
    </row>
    <row r="20" spans="1:9" ht="21" customHeight="1">
      <c r="A20" s="15" t="s">
        <v>20</v>
      </c>
      <c r="B20" s="19"/>
      <c r="C20" s="16" t="s">
        <v>18</v>
      </c>
      <c r="D20" s="5" t="s">
        <v>21</v>
      </c>
      <c r="E20" s="6" t="s">
        <v>15</v>
      </c>
      <c r="F20" s="49">
        <f>(380.78*1.05)*1.05</f>
        <v>419.80994999999996</v>
      </c>
      <c r="G20" s="49" t="s">
        <v>70</v>
      </c>
      <c r="I20" s="41"/>
    </row>
    <row r="21" spans="1:9" ht="20.25" customHeight="1">
      <c r="A21" s="15" t="s">
        <v>22</v>
      </c>
      <c r="B21" s="19"/>
      <c r="C21" s="16" t="s">
        <v>18</v>
      </c>
      <c r="D21" s="5" t="s">
        <v>23</v>
      </c>
      <c r="E21" s="6" t="s">
        <v>15</v>
      </c>
      <c r="F21" s="49">
        <f>(185.73*1.05)*1.05</f>
        <v>204.76732500000003</v>
      </c>
      <c r="G21" s="49" t="s">
        <v>70</v>
      </c>
      <c r="I21" s="41"/>
    </row>
    <row r="22" spans="1:9" ht="9.75" customHeight="1">
      <c r="A22" s="20"/>
      <c r="B22" s="21"/>
      <c r="C22" s="22"/>
      <c r="D22" s="23"/>
      <c r="E22" s="23"/>
      <c r="F22" s="24"/>
      <c r="G22" s="24"/>
      <c r="I22" s="41"/>
    </row>
    <row r="23" spans="1:9" ht="8.25" customHeight="1">
      <c r="A23" s="25"/>
      <c r="B23" s="26"/>
      <c r="C23" s="11"/>
      <c r="D23" s="6"/>
      <c r="E23" s="6"/>
      <c r="F23" s="17"/>
      <c r="G23" s="17"/>
      <c r="I23" s="41"/>
    </row>
    <row r="24" spans="1:9" ht="17.25" customHeight="1">
      <c r="A24" s="27" t="s">
        <v>24</v>
      </c>
      <c r="B24" s="19">
        <v>10</v>
      </c>
      <c r="C24" s="28" t="s">
        <v>25</v>
      </c>
      <c r="D24" s="6"/>
      <c r="E24" s="6"/>
      <c r="F24" s="17"/>
      <c r="G24" s="17"/>
      <c r="I24" s="41"/>
    </row>
    <row r="25" spans="1:9" ht="18" customHeight="1">
      <c r="A25" s="15" t="s">
        <v>26</v>
      </c>
      <c r="B25" s="26"/>
      <c r="C25" s="11"/>
      <c r="D25" s="6"/>
      <c r="E25" s="6"/>
      <c r="F25" s="17"/>
      <c r="G25" s="17"/>
      <c r="I25" s="41"/>
    </row>
    <row r="26" spans="1:9" ht="15.75" customHeight="1">
      <c r="A26" s="15" t="s">
        <v>27</v>
      </c>
      <c r="B26" s="26"/>
      <c r="C26" s="11"/>
      <c r="D26" s="5" t="s">
        <v>28</v>
      </c>
      <c r="E26" s="6" t="s">
        <v>29</v>
      </c>
      <c r="F26" s="17">
        <f>(104.23*1.05)*1.05</f>
        <v>114.91357500000001</v>
      </c>
      <c r="G26" s="49" t="s">
        <v>70</v>
      </c>
      <c r="I26" s="41"/>
    </row>
    <row r="27" spans="1:9" ht="16.5" customHeight="1">
      <c r="A27" s="15" t="s">
        <v>30</v>
      </c>
      <c r="B27" s="26"/>
      <c r="C27" s="11"/>
      <c r="D27" s="5" t="s">
        <v>31</v>
      </c>
      <c r="E27" s="6" t="s">
        <v>29</v>
      </c>
      <c r="F27" s="17">
        <f>(104.23*1.05)*1.05</f>
        <v>114.91357500000001</v>
      </c>
      <c r="G27" s="49" t="s">
        <v>70</v>
      </c>
      <c r="I27" s="41"/>
    </row>
    <row r="28" spans="1:9" ht="23.25" customHeight="1">
      <c r="A28" s="15" t="s">
        <v>32</v>
      </c>
      <c r="B28" s="26"/>
      <c r="C28" s="11"/>
      <c r="D28" s="6"/>
      <c r="E28" s="6"/>
      <c r="F28" s="17"/>
      <c r="G28" s="17"/>
      <c r="I28" s="41"/>
    </row>
    <row r="29" spans="1:9" ht="15" customHeight="1">
      <c r="A29" s="15" t="s">
        <v>33</v>
      </c>
      <c r="B29" s="26"/>
      <c r="C29" s="11"/>
      <c r="D29" s="5" t="s">
        <v>34</v>
      </c>
      <c r="E29" s="5" t="s">
        <v>35</v>
      </c>
      <c r="F29" s="17">
        <f>(158.9*1.05)*1.05</f>
        <v>175.18725</v>
      </c>
      <c r="G29" s="49" t="s">
        <v>70</v>
      </c>
      <c r="I29" s="41"/>
    </row>
    <row r="30" spans="1:9" ht="15" customHeight="1">
      <c r="A30" s="15" t="s">
        <v>36</v>
      </c>
      <c r="B30" s="26"/>
      <c r="C30" s="11"/>
      <c r="D30" s="5" t="s">
        <v>37</v>
      </c>
      <c r="E30" s="6" t="s">
        <v>38</v>
      </c>
      <c r="F30" s="17">
        <f>(223.18*1.05)*1.05</f>
        <v>246.05595000000005</v>
      </c>
      <c r="G30" s="49" t="s">
        <v>70</v>
      </c>
      <c r="I30" s="41"/>
    </row>
    <row r="31" spans="1:9" ht="19.5" customHeight="1">
      <c r="A31" s="15" t="s">
        <v>39</v>
      </c>
      <c r="B31" s="26"/>
      <c r="C31" s="11"/>
      <c r="D31" s="6"/>
      <c r="E31" s="6"/>
      <c r="F31" s="17"/>
      <c r="G31" s="17"/>
      <c r="I31" s="41"/>
    </row>
    <row r="32" spans="1:9" ht="14.25" customHeight="1">
      <c r="A32" s="15" t="s">
        <v>33</v>
      </c>
      <c r="B32" s="26"/>
      <c r="C32" s="11"/>
      <c r="D32" s="5" t="s">
        <v>40</v>
      </c>
      <c r="E32" s="5" t="s">
        <v>35</v>
      </c>
      <c r="F32" s="17">
        <f>(92.7*1.05)*1.05</f>
        <v>102.20175000000002</v>
      </c>
      <c r="G32" s="49" t="s">
        <v>70</v>
      </c>
      <c r="I32" s="41"/>
    </row>
    <row r="33" spans="1:9" ht="15" customHeight="1">
      <c r="A33" s="15" t="s">
        <v>36</v>
      </c>
      <c r="B33" s="26"/>
      <c r="C33" s="11"/>
      <c r="D33" s="5" t="s">
        <v>41</v>
      </c>
      <c r="E33" s="6" t="s">
        <v>38</v>
      </c>
      <c r="F33" s="17">
        <f>(144.69*1.05)*1.05</f>
        <v>159.520725</v>
      </c>
      <c r="G33" s="49" t="s">
        <v>70</v>
      </c>
      <c r="I33" s="41"/>
    </row>
    <row r="34" spans="1:9" ht="9.75" customHeight="1">
      <c r="A34" s="20"/>
      <c r="B34" s="21"/>
      <c r="C34" s="22"/>
      <c r="D34" s="23"/>
      <c r="E34" s="23"/>
      <c r="F34" s="24"/>
      <c r="G34" s="24"/>
      <c r="I34" s="41"/>
    </row>
    <row r="35" spans="1:9" ht="9" customHeight="1">
      <c r="A35" s="15"/>
      <c r="B35" s="29"/>
      <c r="C35" s="11"/>
      <c r="D35" s="6"/>
      <c r="E35" s="6"/>
      <c r="F35" s="17"/>
      <c r="G35" s="17"/>
      <c r="I35" s="41"/>
    </row>
    <row r="36" spans="1:9" ht="15.75" customHeight="1">
      <c r="A36" s="27" t="s">
        <v>42</v>
      </c>
      <c r="B36" s="19">
        <v>15</v>
      </c>
      <c r="C36" s="28" t="s">
        <v>25</v>
      </c>
      <c r="D36" s="6"/>
      <c r="E36" s="6"/>
      <c r="F36" s="17"/>
      <c r="G36" s="17"/>
      <c r="H36" s="46" t="s">
        <v>58</v>
      </c>
      <c r="I36" s="41"/>
    </row>
    <row r="37" spans="1:9" ht="20.25" customHeight="1">
      <c r="A37" s="15" t="s">
        <v>43</v>
      </c>
      <c r="B37" s="26"/>
      <c r="C37" s="11"/>
      <c r="D37" s="5" t="s">
        <v>44</v>
      </c>
      <c r="E37" s="6" t="s">
        <v>45</v>
      </c>
      <c r="F37" s="17">
        <v>2.46</v>
      </c>
      <c r="G37" s="49" t="s">
        <v>70</v>
      </c>
      <c r="H37" s="47">
        <f>+F37*60</f>
        <v>147.6</v>
      </c>
      <c r="I37" s="41"/>
    </row>
    <row r="38" spans="1:9" ht="19.5" customHeight="1">
      <c r="A38" s="15" t="s">
        <v>46</v>
      </c>
      <c r="B38" s="26"/>
      <c r="C38" s="11"/>
      <c r="D38" s="5" t="s">
        <v>60</v>
      </c>
      <c r="E38" s="6" t="s">
        <v>45</v>
      </c>
      <c r="F38" s="17">
        <v>3.17</v>
      </c>
      <c r="G38" s="49" t="s">
        <v>70</v>
      </c>
      <c r="H38" s="47">
        <f>+F38*60</f>
        <v>190.2</v>
      </c>
      <c r="I38" s="41"/>
    </row>
    <row r="39" spans="1:9" ht="17.25" customHeight="1">
      <c r="A39" s="25" t="s">
        <v>61</v>
      </c>
      <c r="B39" s="26"/>
      <c r="C39" s="11"/>
      <c r="D39" s="6">
        <v>58</v>
      </c>
      <c r="E39" s="6" t="s">
        <v>45</v>
      </c>
      <c r="F39" s="17">
        <v>3.17</v>
      </c>
      <c r="G39" s="49" t="s">
        <v>70</v>
      </c>
      <c r="H39" s="47">
        <f>+F39*60</f>
        <v>190.2</v>
      </c>
      <c r="I39" s="41"/>
    </row>
    <row r="40" spans="1:9" ht="18.75" customHeight="1">
      <c r="A40" s="15" t="s">
        <v>47</v>
      </c>
      <c r="B40" s="26"/>
      <c r="C40" s="11"/>
      <c r="D40" s="5" t="s">
        <v>48</v>
      </c>
      <c r="E40" s="6" t="s">
        <v>45</v>
      </c>
      <c r="F40" s="17">
        <v>5.86</v>
      </c>
      <c r="G40" s="49" t="s">
        <v>70</v>
      </c>
      <c r="H40" s="47">
        <f>+F40*60</f>
        <v>351.6</v>
      </c>
      <c r="I40" s="41"/>
    </row>
    <row r="41" spans="1:9" ht="18.75" customHeight="1">
      <c r="A41" s="15" t="s">
        <v>49</v>
      </c>
      <c r="B41" s="26"/>
      <c r="C41" s="11"/>
      <c r="D41" s="5" t="s">
        <v>50</v>
      </c>
      <c r="E41" s="6" t="s">
        <v>45</v>
      </c>
      <c r="F41" s="17">
        <v>4.7</v>
      </c>
      <c r="G41" s="49" t="s">
        <v>70</v>
      </c>
      <c r="H41" s="47">
        <f>+F41*60</f>
        <v>282</v>
      </c>
      <c r="I41" s="41"/>
    </row>
    <row r="42" spans="1:9" ht="16.5" customHeight="1" thickBot="1">
      <c r="A42" s="30" t="s">
        <v>62</v>
      </c>
      <c r="B42" s="31"/>
      <c r="C42" s="7"/>
      <c r="D42" s="32"/>
      <c r="E42" s="55" t="s">
        <v>63</v>
      </c>
      <c r="F42" s="49">
        <v>16.76</v>
      </c>
      <c r="G42" s="66" t="s">
        <v>70</v>
      </c>
      <c r="H42" s="47"/>
      <c r="I42" s="44"/>
    </row>
    <row r="43" spans="1:7" ht="12.75">
      <c r="A43" s="54"/>
      <c r="B43" s="53"/>
      <c r="D43" s="135"/>
      <c r="E43" s="135"/>
      <c r="F43" s="135"/>
      <c r="G43" s="61"/>
    </row>
    <row r="44" spans="1:7" ht="12.75">
      <c r="A44" s="51" t="s">
        <v>72</v>
      </c>
      <c r="B44" s="53"/>
      <c r="D44" s="61"/>
      <c r="E44" s="61"/>
      <c r="F44" s="61"/>
      <c r="G44" s="61"/>
    </row>
    <row r="45" spans="1:9" ht="12.75" hidden="1">
      <c r="A45" s="51"/>
      <c r="F45" s="1">
        <v>3.28</v>
      </c>
      <c r="G45" s="1">
        <v>3.28</v>
      </c>
      <c r="H45">
        <v>90</v>
      </c>
      <c r="I45" s="45">
        <v>2952</v>
      </c>
    </row>
    <row r="46" spans="6:7" ht="12.75" hidden="1">
      <c r="F46" s="1">
        <f>I45/H45</f>
        <v>32.8</v>
      </c>
      <c r="G46" s="1">
        <f>J45/I45</f>
        <v>0</v>
      </c>
    </row>
    <row r="47" ht="12.75" hidden="1"/>
    <row r="48" spans="1:9" ht="20.25" customHeight="1" hidden="1">
      <c r="A48" s="48"/>
      <c r="F48" s="1">
        <v>4.23</v>
      </c>
      <c r="G48" s="1">
        <v>4.23</v>
      </c>
      <c r="H48">
        <v>90</v>
      </c>
      <c r="I48" s="45">
        <v>380.4</v>
      </c>
    </row>
    <row r="49" spans="6:7" ht="22.5" customHeight="1" hidden="1">
      <c r="F49" s="60">
        <f>I48/H48</f>
        <v>4.226666666666667</v>
      </c>
      <c r="G49" s="60">
        <f>J48/I48</f>
        <v>0</v>
      </c>
    </row>
    <row r="50" ht="12.75" hidden="1"/>
    <row r="51" spans="6:9" ht="12.75" hidden="1">
      <c r="F51" s="1">
        <v>7.81</v>
      </c>
      <c r="G51" s="1">
        <v>7.81</v>
      </c>
      <c r="H51">
        <v>90</v>
      </c>
      <c r="I51" s="45">
        <v>703.2</v>
      </c>
    </row>
    <row r="52" spans="6:7" ht="12.75" hidden="1">
      <c r="F52" s="60">
        <f>I51/H51</f>
        <v>7.8133333333333335</v>
      </c>
      <c r="G52" s="60">
        <f>J51/I51</f>
        <v>0</v>
      </c>
    </row>
    <row r="53" ht="12.75" hidden="1"/>
    <row r="54" spans="6:9" ht="12.75" hidden="1">
      <c r="F54" s="1">
        <v>6.27</v>
      </c>
      <c r="G54" s="1">
        <v>6.27</v>
      </c>
      <c r="H54">
        <v>90</v>
      </c>
      <c r="I54" s="45">
        <v>564</v>
      </c>
    </row>
    <row r="55" spans="6:7" ht="12.75" hidden="1">
      <c r="F55" s="60">
        <f>I54/H54</f>
        <v>6.266666666666667</v>
      </c>
      <c r="G55" s="60">
        <f>J54/I54</f>
        <v>0</v>
      </c>
    </row>
    <row r="56" ht="12.75" hidden="1"/>
    <row r="57" ht="12.75" hidden="1"/>
    <row r="58" ht="12.75" hidden="1"/>
    <row r="59" spans="2:5" ht="12.75" hidden="1">
      <c r="B59" s="1"/>
      <c r="C59" s="1"/>
      <c r="D59"/>
      <c r="E59" s="45"/>
    </row>
    <row r="60" spans="2:5" ht="12.75" hidden="1">
      <c r="B60" s="1"/>
      <c r="C60" s="1">
        <v>2.46</v>
      </c>
      <c r="D60">
        <v>1200</v>
      </c>
      <c r="E60">
        <v>295.2</v>
      </c>
    </row>
    <row r="61" spans="2:5" ht="12.75" hidden="1">
      <c r="B61" s="1"/>
      <c r="C61" s="1"/>
      <c r="D61"/>
      <c r="E61" s="45"/>
    </row>
    <row r="62" spans="2:5" ht="12.75" hidden="1">
      <c r="B62" s="1"/>
      <c r="C62" s="1"/>
      <c r="D62"/>
      <c r="E62" s="45">
        <f>C60*D60</f>
        <v>2952</v>
      </c>
    </row>
    <row r="63" spans="2:5" ht="12.75">
      <c r="B63" s="1"/>
      <c r="C63" s="1"/>
      <c r="D63"/>
      <c r="E63" s="45"/>
    </row>
    <row r="64" spans="2:5" ht="12.75" hidden="1">
      <c r="B64" s="1">
        <f>80/120</f>
        <v>0.6666666666666666</v>
      </c>
      <c r="C64" s="1"/>
      <c r="D64"/>
      <c r="E64" s="45"/>
    </row>
    <row r="65" spans="2:5" ht="12.75" hidden="1">
      <c r="B65" s="1"/>
      <c r="C65" s="1">
        <v>3.17</v>
      </c>
      <c r="D65">
        <v>120</v>
      </c>
      <c r="E65" s="45">
        <f>C65*D65</f>
        <v>380.4</v>
      </c>
    </row>
    <row r="66" spans="2:5" ht="12.75" hidden="1">
      <c r="B66" s="1"/>
      <c r="C66" s="1"/>
      <c r="D66"/>
      <c r="E66" s="45"/>
    </row>
    <row r="67" spans="2:5" ht="12.75" hidden="1">
      <c r="B67" s="1"/>
      <c r="C67" s="1"/>
      <c r="D67"/>
      <c r="E67" s="45"/>
    </row>
    <row r="68" spans="2:5" ht="12.75" hidden="1">
      <c r="B68" s="1"/>
      <c r="C68" s="1"/>
      <c r="D68"/>
      <c r="E68" s="45"/>
    </row>
    <row r="69" spans="2:5" ht="12.75" hidden="1">
      <c r="B69" s="1"/>
      <c r="C69" s="1">
        <v>5.86</v>
      </c>
      <c r="D69">
        <v>120</v>
      </c>
      <c r="E69" s="45">
        <f>C69*D69</f>
        <v>703.2</v>
      </c>
    </row>
    <row r="70" ht="12.75" hidden="1"/>
    <row r="71" ht="12.75" hidden="1"/>
    <row r="72" ht="12.75" hidden="1"/>
    <row r="73" spans="3:5" ht="12.75" hidden="1">
      <c r="C73">
        <v>4.7</v>
      </c>
      <c r="D73" s="1">
        <v>120</v>
      </c>
      <c r="E73" s="1">
        <f>C73*D73</f>
        <v>564</v>
      </c>
    </row>
    <row r="74" ht="12.75" hidden="1"/>
  </sheetData>
  <sheetProtection/>
  <mergeCells count="7">
    <mergeCell ref="D43:F43"/>
    <mergeCell ref="A2:H2"/>
    <mergeCell ref="A3:H3"/>
    <mergeCell ref="A4:H4"/>
    <mergeCell ref="A5:H5"/>
    <mergeCell ref="B7:C7"/>
    <mergeCell ref="B8:C8"/>
  </mergeCells>
  <printOptions horizontalCentered="1"/>
  <pageMargins left="0.25" right="0.25" top="0.25" bottom="0.25" header="0.29" footer="0.2"/>
  <pageSetup horizontalDpi="1200" verticalDpi="1200" orientation="portrait" scale="97" r:id="rId1"/>
  <headerFooter alignWithMargins="0">
    <oddHeader>&amp;R&amp;9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L73"/>
  <sheetViews>
    <sheetView workbookViewId="0" topLeftCell="A10">
      <selection activeCell="G19" sqref="G19"/>
    </sheetView>
  </sheetViews>
  <sheetFormatPr defaultColWidth="9.140625" defaultRowHeight="12.75"/>
  <cols>
    <col min="1" max="1" width="31.140625" style="0" customWidth="1"/>
    <col min="2" max="2" width="8.421875" style="0" customWidth="1"/>
    <col min="3" max="3" width="14.140625" style="0" customWidth="1"/>
    <col min="4" max="4" width="12.00390625" style="1" customWidth="1"/>
    <col min="5" max="5" width="11.57421875" style="1" customWidth="1"/>
    <col min="6" max="8" width="17.00390625" style="1" customWidth="1"/>
    <col min="9" max="9" width="10.57421875" style="0" customWidth="1"/>
    <col min="10" max="10" width="16.57421875" style="45" customWidth="1"/>
  </cols>
  <sheetData>
    <row r="2" spans="1:10" ht="38.25" customHeight="1">
      <c r="A2" s="136" t="s">
        <v>64</v>
      </c>
      <c r="B2" s="136"/>
      <c r="C2" s="136"/>
      <c r="D2" s="136"/>
      <c r="E2" s="136"/>
      <c r="F2" s="136"/>
      <c r="G2" s="136"/>
      <c r="H2" s="136"/>
      <c r="I2" s="136"/>
      <c r="J2" s="37"/>
    </row>
    <row r="3" spans="1:10" ht="12.75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38"/>
    </row>
    <row r="4" spans="1:10" ht="14.25" customHeight="1">
      <c r="A4" s="136" t="s">
        <v>59</v>
      </c>
      <c r="B4" s="136"/>
      <c r="C4" s="136"/>
      <c r="D4" s="136"/>
      <c r="E4" s="136"/>
      <c r="F4" s="136"/>
      <c r="G4" s="136"/>
      <c r="H4" s="136"/>
      <c r="I4" s="136"/>
      <c r="J4" s="38"/>
    </row>
    <row r="5" spans="1:10" ht="15.75" customHeight="1">
      <c r="A5" s="136" t="s">
        <v>65</v>
      </c>
      <c r="B5" s="136"/>
      <c r="C5" s="136"/>
      <c r="D5" s="136"/>
      <c r="E5" s="136"/>
      <c r="F5" s="136"/>
      <c r="G5" s="136"/>
      <c r="H5" s="136"/>
      <c r="I5" s="136"/>
      <c r="J5" s="38"/>
    </row>
    <row r="6" spans="1:10" ht="21.75" customHeight="1">
      <c r="A6" s="2"/>
      <c r="B6" s="2"/>
      <c r="C6" s="2"/>
      <c r="D6" s="3"/>
      <c r="E6" s="3"/>
      <c r="F6" s="3"/>
      <c r="G6" s="3" t="s">
        <v>74</v>
      </c>
      <c r="H6" s="3" t="s">
        <v>73</v>
      </c>
      <c r="J6" s="39"/>
    </row>
    <row r="7" spans="1:10" ht="12.75">
      <c r="A7" s="2"/>
      <c r="B7" s="137" t="s">
        <v>51</v>
      </c>
      <c r="C7" s="138"/>
      <c r="D7" s="4"/>
      <c r="E7" s="4"/>
      <c r="F7" s="4" t="s">
        <v>1</v>
      </c>
      <c r="G7" s="4" t="s">
        <v>1</v>
      </c>
      <c r="H7" s="4" t="s">
        <v>1</v>
      </c>
      <c r="J7" s="39"/>
    </row>
    <row r="8" spans="1:10" ht="12.75">
      <c r="A8" s="2"/>
      <c r="B8" s="139" t="s">
        <v>52</v>
      </c>
      <c r="C8" s="140"/>
      <c r="D8" s="5" t="s">
        <v>2</v>
      </c>
      <c r="E8" s="6"/>
      <c r="F8" s="5" t="s">
        <v>3</v>
      </c>
      <c r="G8" s="5" t="s">
        <v>3</v>
      </c>
      <c r="H8" s="5" t="s">
        <v>3</v>
      </c>
      <c r="J8" s="40"/>
    </row>
    <row r="9" spans="1:10" ht="12.75">
      <c r="A9" s="2"/>
      <c r="B9" s="33" t="s">
        <v>53</v>
      </c>
      <c r="C9" s="34" t="s">
        <v>55</v>
      </c>
      <c r="D9" s="6" t="s">
        <v>4</v>
      </c>
      <c r="E9" s="6" t="s">
        <v>5</v>
      </c>
      <c r="F9" s="6" t="s">
        <v>6</v>
      </c>
      <c r="G9" s="6" t="s">
        <v>6</v>
      </c>
      <c r="H9" s="6" t="s">
        <v>6</v>
      </c>
      <c r="J9" s="39"/>
    </row>
    <row r="10" spans="1:10" ht="13.5" thickBot="1">
      <c r="A10" s="7"/>
      <c r="B10" s="35" t="s">
        <v>54</v>
      </c>
      <c r="C10" s="36" t="s">
        <v>56</v>
      </c>
      <c r="D10" s="8" t="s">
        <v>7</v>
      </c>
      <c r="E10" s="8" t="s">
        <v>8</v>
      </c>
      <c r="F10" s="8" t="s">
        <v>9</v>
      </c>
      <c r="G10" s="8" t="s">
        <v>9</v>
      </c>
      <c r="H10" s="8" t="s">
        <v>9</v>
      </c>
      <c r="J10" s="39"/>
    </row>
    <row r="11" spans="1:10" ht="14.25" thickBot="1" thickTop="1">
      <c r="A11" s="44"/>
      <c r="B11" s="62"/>
      <c r="C11" s="63"/>
      <c r="D11" s="64"/>
      <c r="E11" s="64"/>
      <c r="F11" s="64" t="s">
        <v>68</v>
      </c>
      <c r="G11" s="64" t="s">
        <v>69</v>
      </c>
      <c r="H11" s="64" t="s">
        <v>69</v>
      </c>
      <c r="J11" s="39"/>
    </row>
    <row r="12" spans="1:10" ht="17.25" customHeight="1" thickBot="1" thickTop="1">
      <c r="A12" s="9" t="s">
        <v>10</v>
      </c>
      <c r="B12" s="26"/>
      <c r="C12" s="11"/>
      <c r="D12" s="6"/>
      <c r="E12" s="6"/>
      <c r="F12" s="6"/>
      <c r="G12" s="6"/>
      <c r="H12" s="6"/>
      <c r="J12" s="39"/>
    </row>
    <row r="13" spans="1:10" ht="26.25" customHeight="1">
      <c r="A13" s="12" t="s">
        <v>11</v>
      </c>
      <c r="B13" s="13" t="s">
        <v>18</v>
      </c>
      <c r="C13" s="14"/>
      <c r="D13" s="6"/>
      <c r="E13" s="6"/>
      <c r="F13" s="6"/>
      <c r="G13" s="6"/>
      <c r="H13" s="6"/>
      <c r="J13" s="39"/>
    </row>
    <row r="14" spans="1:12" ht="18" customHeight="1">
      <c r="A14" s="15" t="s">
        <v>12</v>
      </c>
      <c r="B14" s="13"/>
      <c r="C14" s="16" t="s">
        <v>13</v>
      </c>
      <c r="D14" s="5" t="s">
        <v>14</v>
      </c>
      <c r="E14" s="6" t="s">
        <v>15</v>
      </c>
      <c r="F14" s="49">
        <f>(1213.75*1.05)*1.05</f>
        <v>1338.159375</v>
      </c>
      <c r="G14" s="49">
        <f>F14*2</f>
        <v>2676.31875</v>
      </c>
      <c r="H14" s="49">
        <f>F14*3</f>
        <v>4014.4781249999996</v>
      </c>
      <c r="I14" s="50"/>
      <c r="J14" s="41"/>
      <c r="L14" s="59"/>
    </row>
    <row r="15" spans="1:10" ht="18.75" customHeight="1">
      <c r="A15" s="15" t="s">
        <v>16</v>
      </c>
      <c r="B15" s="13"/>
      <c r="C15" s="16" t="s">
        <v>13</v>
      </c>
      <c r="D15" s="5">
        <v>19</v>
      </c>
      <c r="E15" s="6" t="s">
        <v>15</v>
      </c>
      <c r="F15" s="57" t="s">
        <v>66</v>
      </c>
      <c r="G15" s="57" t="s">
        <v>66</v>
      </c>
      <c r="H15" s="57" t="s">
        <v>66</v>
      </c>
      <c r="I15" s="50" t="s">
        <v>57</v>
      </c>
      <c r="J15" s="42"/>
    </row>
    <row r="16" spans="1:10" ht="18.75" customHeight="1">
      <c r="A16" s="15"/>
      <c r="B16" s="13"/>
      <c r="C16" s="16"/>
      <c r="D16" s="5"/>
      <c r="E16" s="6"/>
      <c r="F16" s="56">
        <v>565.58</v>
      </c>
      <c r="G16" s="56">
        <v>565.58</v>
      </c>
      <c r="H16" s="56">
        <v>565.58</v>
      </c>
      <c r="I16" s="50"/>
      <c r="J16" s="42"/>
    </row>
    <row r="17" spans="1:10" ht="18.75" customHeight="1">
      <c r="A17" s="15"/>
      <c r="B17" s="13"/>
      <c r="C17" s="16"/>
      <c r="D17" s="5"/>
      <c r="E17" s="6"/>
      <c r="F17" s="58" t="s">
        <v>67</v>
      </c>
      <c r="G17" s="58" t="s">
        <v>67</v>
      </c>
      <c r="H17" s="58" t="s">
        <v>67</v>
      </c>
      <c r="I17" s="50"/>
      <c r="J17" s="42"/>
    </row>
    <row r="18" spans="1:10" ht="18.75" customHeight="1">
      <c r="A18" s="15"/>
      <c r="B18" s="13"/>
      <c r="C18" s="16"/>
      <c r="D18" s="5"/>
      <c r="E18" s="6"/>
      <c r="F18" s="56">
        <v>597.34</v>
      </c>
      <c r="G18" s="56">
        <v>597.34</v>
      </c>
      <c r="H18" s="56">
        <v>597.34</v>
      </c>
      <c r="I18" s="50"/>
      <c r="J18" s="42"/>
    </row>
    <row r="19" spans="1:10" ht="24.75" customHeight="1">
      <c r="A19" s="15" t="s">
        <v>17</v>
      </c>
      <c r="B19" s="13"/>
      <c r="C19" s="18" t="s">
        <v>18</v>
      </c>
      <c r="D19" s="5" t="s">
        <v>19</v>
      </c>
      <c r="E19" s="6" t="s">
        <v>15</v>
      </c>
      <c r="F19" s="52">
        <f>(675.25*1.05)*1.05</f>
        <v>744.4631250000001</v>
      </c>
      <c r="G19" s="52">
        <f>F19*2</f>
        <v>1488.9262500000002</v>
      </c>
      <c r="H19" s="52">
        <f aca="true" t="shared" si="0" ref="G19:H21">F19*3</f>
        <v>2233.389375</v>
      </c>
      <c r="J19" s="43"/>
    </row>
    <row r="20" spans="1:10" ht="21" customHeight="1">
      <c r="A20" s="15" t="s">
        <v>20</v>
      </c>
      <c r="B20" s="19"/>
      <c r="C20" s="16" t="s">
        <v>18</v>
      </c>
      <c r="D20" s="5" t="s">
        <v>21</v>
      </c>
      <c r="E20" s="6" t="s">
        <v>15</v>
      </c>
      <c r="F20" s="49">
        <f>(380.78*1.05)*1.05</f>
        <v>419.80994999999996</v>
      </c>
      <c r="G20" s="52" t="e">
        <f t="shared" si="0"/>
        <v>#VALUE!</v>
      </c>
      <c r="H20" s="52">
        <f t="shared" si="0"/>
        <v>1259.42985</v>
      </c>
      <c r="J20" s="41"/>
    </row>
    <row r="21" spans="1:10" ht="20.25" customHeight="1">
      <c r="A21" s="15" t="s">
        <v>22</v>
      </c>
      <c r="B21" s="19"/>
      <c r="C21" s="16" t="s">
        <v>18</v>
      </c>
      <c r="D21" s="5" t="s">
        <v>23</v>
      </c>
      <c r="E21" s="6" t="s">
        <v>15</v>
      </c>
      <c r="F21" s="49">
        <f>(185.73*1.05)*1.05</f>
        <v>204.76732500000003</v>
      </c>
      <c r="G21" s="52" t="e">
        <f t="shared" si="0"/>
        <v>#VALUE!</v>
      </c>
      <c r="H21" s="52">
        <f t="shared" si="0"/>
        <v>614.3019750000001</v>
      </c>
      <c r="J21" s="41"/>
    </row>
    <row r="22" spans="1:10" ht="9.75" customHeight="1">
      <c r="A22" s="20"/>
      <c r="B22" s="21"/>
      <c r="C22" s="22"/>
      <c r="D22" s="23"/>
      <c r="E22" s="23"/>
      <c r="F22" s="24"/>
      <c r="G22" s="24"/>
      <c r="H22" s="24"/>
      <c r="J22" s="41"/>
    </row>
    <row r="23" spans="1:10" ht="8.25" customHeight="1">
      <c r="A23" s="25"/>
      <c r="B23" s="26"/>
      <c r="C23" s="11"/>
      <c r="D23" s="6"/>
      <c r="E23" s="6"/>
      <c r="F23" s="17"/>
      <c r="G23" s="17"/>
      <c r="H23" s="17"/>
      <c r="J23" s="41"/>
    </row>
    <row r="24" spans="1:10" ht="17.25" customHeight="1">
      <c r="A24" s="27" t="s">
        <v>24</v>
      </c>
      <c r="B24" s="19">
        <v>10</v>
      </c>
      <c r="C24" s="28" t="s">
        <v>25</v>
      </c>
      <c r="D24" s="6"/>
      <c r="E24" s="6"/>
      <c r="F24" s="17"/>
      <c r="G24" s="17"/>
      <c r="H24" s="17"/>
      <c r="J24" s="41"/>
    </row>
    <row r="25" spans="1:10" ht="18" customHeight="1">
      <c r="A25" s="15" t="s">
        <v>26</v>
      </c>
      <c r="B25" s="26"/>
      <c r="C25" s="11"/>
      <c r="D25" s="6"/>
      <c r="E25" s="6"/>
      <c r="F25" s="17"/>
      <c r="G25" s="17"/>
      <c r="H25" s="17"/>
      <c r="J25" s="41"/>
    </row>
    <row r="26" spans="1:10" ht="15.75" customHeight="1">
      <c r="A26" s="15" t="s">
        <v>27</v>
      </c>
      <c r="B26" s="26"/>
      <c r="C26" s="11"/>
      <c r="D26" s="5" t="s">
        <v>28</v>
      </c>
      <c r="E26" s="6" t="s">
        <v>29</v>
      </c>
      <c r="F26" s="17">
        <f>(104.23*1.05)*1.05</f>
        <v>114.91357500000001</v>
      </c>
      <c r="G26" s="17" t="e">
        <f>E26*3</f>
        <v>#VALUE!</v>
      </c>
      <c r="H26" s="17">
        <f>F26*3</f>
        <v>344.740725</v>
      </c>
      <c r="J26" s="41"/>
    </row>
    <row r="27" spans="1:10" ht="16.5" customHeight="1">
      <c r="A27" s="15" t="s">
        <v>30</v>
      </c>
      <c r="B27" s="26"/>
      <c r="C27" s="11"/>
      <c r="D27" s="5" t="s">
        <v>31</v>
      </c>
      <c r="E27" s="6" t="s">
        <v>29</v>
      </c>
      <c r="F27" s="17">
        <f>(104.23*1.05)*1.05</f>
        <v>114.91357500000001</v>
      </c>
      <c r="G27" s="17" t="e">
        <f>E27*3</f>
        <v>#VALUE!</v>
      </c>
      <c r="H27" s="17">
        <f>F27*3</f>
        <v>344.740725</v>
      </c>
      <c r="J27" s="41"/>
    </row>
    <row r="28" spans="1:10" ht="23.25" customHeight="1">
      <c r="A28" s="15" t="s">
        <v>32</v>
      </c>
      <c r="B28" s="26"/>
      <c r="C28" s="11"/>
      <c r="D28" s="6"/>
      <c r="E28" s="6"/>
      <c r="F28" s="17"/>
      <c r="G28" s="17"/>
      <c r="H28" s="17"/>
      <c r="J28" s="41"/>
    </row>
    <row r="29" spans="1:10" ht="15" customHeight="1">
      <c r="A29" s="15" t="s">
        <v>33</v>
      </c>
      <c r="B29" s="26"/>
      <c r="C29" s="11"/>
      <c r="D29" s="5" t="s">
        <v>34</v>
      </c>
      <c r="E29" s="5" t="s">
        <v>35</v>
      </c>
      <c r="F29" s="17">
        <f>(158.9*1.05)*1.05</f>
        <v>175.18725</v>
      </c>
      <c r="G29" s="17" t="e">
        <f>E29*3</f>
        <v>#VALUE!</v>
      </c>
      <c r="H29" s="17">
        <f>F29*3</f>
        <v>525.5617500000001</v>
      </c>
      <c r="J29" s="41"/>
    </row>
    <row r="30" spans="1:10" ht="15" customHeight="1">
      <c r="A30" s="15" t="s">
        <v>36</v>
      </c>
      <c r="B30" s="26"/>
      <c r="C30" s="11"/>
      <c r="D30" s="5" t="s">
        <v>37</v>
      </c>
      <c r="E30" s="6" t="s">
        <v>38</v>
      </c>
      <c r="F30" s="17">
        <f>(223.18*1.05)*1.05</f>
        <v>246.05595000000005</v>
      </c>
      <c r="G30" s="17" t="e">
        <f>E30*3</f>
        <v>#VALUE!</v>
      </c>
      <c r="H30" s="17">
        <f>F30*3</f>
        <v>738.1678500000002</v>
      </c>
      <c r="J30" s="41"/>
    </row>
    <row r="31" spans="1:10" ht="19.5" customHeight="1">
      <c r="A31" s="15" t="s">
        <v>39</v>
      </c>
      <c r="B31" s="26"/>
      <c r="C31" s="11"/>
      <c r="D31" s="6"/>
      <c r="E31" s="6"/>
      <c r="F31" s="17"/>
      <c r="G31" s="17"/>
      <c r="H31" s="17"/>
      <c r="J31" s="41"/>
    </row>
    <row r="32" spans="1:10" ht="14.25" customHeight="1">
      <c r="A32" s="15" t="s">
        <v>33</v>
      </c>
      <c r="B32" s="26"/>
      <c r="C32" s="11"/>
      <c r="D32" s="5" t="s">
        <v>40</v>
      </c>
      <c r="E32" s="5" t="s">
        <v>35</v>
      </c>
      <c r="F32" s="17">
        <f>(92.7*1.05)*1.05</f>
        <v>102.20175000000002</v>
      </c>
      <c r="G32" s="17" t="e">
        <f>E32*3</f>
        <v>#VALUE!</v>
      </c>
      <c r="H32" s="17">
        <f>F32*3</f>
        <v>306.60525000000007</v>
      </c>
      <c r="J32" s="41"/>
    </row>
    <row r="33" spans="1:10" ht="15" customHeight="1">
      <c r="A33" s="15" t="s">
        <v>36</v>
      </c>
      <c r="B33" s="26"/>
      <c r="C33" s="11"/>
      <c r="D33" s="5" t="s">
        <v>41</v>
      </c>
      <c r="E33" s="6" t="s">
        <v>38</v>
      </c>
      <c r="F33" s="17">
        <f>(144.69*1.05)*1.05</f>
        <v>159.520725</v>
      </c>
      <c r="G33" s="17" t="e">
        <f>E33*3</f>
        <v>#VALUE!</v>
      </c>
      <c r="H33" s="17">
        <f>F33*3</f>
        <v>478.562175</v>
      </c>
      <c r="J33" s="41"/>
    </row>
    <row r="34" spans="1:10" ht="9.75" customHeight="1">
      <c r="A34" s="20"/>
      <c r="B34" s="21"/>
      <c r="C34" s="22"/>
      <c r="D34" s="23"/>
      <c r="E34" s="23"/>
      <c r="F34" s="24"/>
      <c r="G34" s="24"/>
      <c r="H34" s="24"/>
      <c r="J34" s="41"/>
    </row>
    <row r="35" spans="1:10" ht="9" customHeight="1">
      <c r="A35" s="15"/>
      <c r="B35" s="29"/>
      <c r="C35" s="11"/>
      <c r="D35" s="6"/>
      <c r="E35" s="6"/>
      <c r="F35" s="17"/>
      <c r="G35" s="17"/>
      <c r="H35" s="17"/>
      <c r="J35" s="41"/>
    </row>
    <row r="36" spans="1:10" ht="15.75" customHeight="1">
      <c r="A36" s="27" t="s">
        <v>42</v>
      </c>
      <c r="B36" s="19">
        <v>15</v>
      </c>
      <c r="C36" s="28" t="s">
        <v>25</v>
      </c>
      <c r="D36" s="6"/>
      <c r="E36" s="6"/>
      <c r="F36" s="17"/>
      <c r="G36" s="17"/>
      <c r="H36" s="17"/>
      <c r="I36" s="46" t="s">
        <v>58</v>
      </c>
      <c r="J36" s="41"/>
    </row>
    <row r="37" spans="1:10" ht="20.25" customHeight="1">
      <c r="A37" s="15" t="s">
        <v>43</v>
      </c>
      <c r="B37" s="26"/>
      <c r="C37" s="11"/>
      <c r="D37" s="5" t="s">
        <v>44</v>
      </c>
      <c r="E37" s="6" t="s">
        <v>45</v>
      </c>
      <c r="F37" s="17">
        <v>2.46</v>
      </c>
      <c r="G37" s="17">
        <f>$F37*2</f>
        <v>4.92</v>
      </c>
      <c r="H37" s="17">
        <f>$F$37*3</f>
        <v>7.38</v>
      </c>
      <c r="I37" s="47">
        <f>+F37*60</f>
        <v>147.6</v>
      </c>
      <c r="J37" s="41"/>
    </row>
    <row r="38" spans="1:10" ht="19.5" customHeight="1">
      <c r="A38" s="15" t="s">
        <v>46</v>
      </c>
      <c r="B38" s="26"/>
      <c r="C38" s="11"/>
      <c r="D38" s="5" t="s">
        <v>60</v>
      </c>
      <c r="E38" s="6" t="s">
        <v>45</v>
      </c>
      <c r="F38" s="17">
        <v>3.17</v>
      </c>
      <c r="G38" s="17">
        <f>$F38*2</f>
        <v>6.34</v>
      </c>
      <c r="H38" s="17">
        <f>F38*3</f>
        <v>9.51</v>
      </c>
      <c r="I38" s="47">
        <f>+F38*60</f>
        <v>190.2</v>
      </c>
      <c r="J38" s="41"/>
    </row>
    <row r="39" spans="1:10" ht="17.25" customHeight="1">
      <c r="A39" s="25" t="s">
        <v>61</v>
      </c>
      <c r="B39" s="26"/>
      <c r="C39" s="11"/>
      <c r="D39" s="6">
        <v>58</v>
      </c>
      <c r="E39" s="6" t="s">
        <v>45</v>
      </c>
      <c r="F39" s="17">
        <v>3.17</v>
      </c>
      <c r="G39" s="17">
        <f>$F39*2</f>
        <v>6.34</v>
      </c>
      <c r="H39" s="17">
        <f>F39*3</f>
        <v>9.51</v>
      </c>
      <c r="I39" s="47">
        <f>+F39*60</f>
        <v>190.2</v>
      </c>
      <c r="J39" s="41"/>
    </row>
    <row r="40" spans="1:10" ht="18.75" customHeight="1">
      <c r="A40" s="15" t="s">
        <v>47</v>
      </c>
      <c r="B40" s="26"/>
      <c r="C40" s="11"/>
      <c r="D40" s="5" t="s">
        <v>48</v>
      </c>
      <c r="E40" s="6" t="s">
        <v>45</v>
      </c>
      <c r="F40" s="17">
        <v>5.86</v>
      </c>
      <c r="G40" s="17">
        <f>$F40*2</f>
        <v>11.72</v>
      </c>
      <c r="H40" s="17">
        <f>F40*3</f>
        <v>17.580000000000002</v>
      </c>
      <c r="I40" s="47">
        <f>+F40*60</f>
        <v>351.6</v>
      </c>
      <c r="J40" s="41"/>
    </row>
    <row r="41" spans="1:10" ht="18.75" customHeight="1">
      <c r="A41" s="15" t="s">
        <v>49</v>
      </c>
      <c r="B41" s="26"/>
      <c r="C41" s="11"/>
      <c r="D41" s="5" t="s">
        <v>50</v>
      </c>
      <c r="E41" s="6" t="s">
        <v>45</v>
      </c>
      <c r="F41" s="17">
        <v>4.7</v>
      </c>
      <c r="G41" s="17">
        <f>$F41*2</f>
        <v>9.4</v>
      </c>
      <c r="H41" s="17">
        <f>F41*3</f>
        <v>14.100000000000001</v>
      </c>
      <c r="I41" s="47">
        <f>+F41*60</f>
        <v>282</v>
      </c>
      <c r="J41" s="41"/>
    </row>
    <row r="42" spans="1:10" ht="16.5" customHeight="1" thickBot="1">
      <c r="A42" s="30" t="s">
        <v>62</v>
      </c>
      <c r="B42" s="31"/>
      <c r="C42" s="7"/>
      <c r="D42" s="32"/>
      <c r="E42" s="55" t="s">
        <v>63</v>
      </c>
      <c r="F42" s="49">
        <v>16.76</v>
      </c>
      <c r="G42" s="49">
        <v>16.76</v>
      </c>
      <c r="H42" s="49">
        <v>16.76</v>
      </c>
      <c r="I42" s="47"/>
      <c r="J42" s="44"/>
    </row>
    <row r="43" spans="1:8" ht="12.75">
      <c r="A43" s="54"/>
      <c r="B43" s="53"/>
      <c r="D43" s="135"/>
      <c r="E43" s="135"/>
      <c r="F43" s="135"/>
      <c r="G43" s="61"/>
      <c r="H43" s="61"/>
    </row>
    <row r="44" spans="1:8" ht="12.75">
      <c r="A44" s="51" t="s">
        <v>72</v>
      </c>
      <c r="B44" s="53"/>
      <c r="D44" s="61"/>
      <c r="E44" s="61"/>
      <c r="F44" s="61"/>
      <c r="G44" s="61"/>
      <c r="H44" s="61"/>
    </row>
    <row r="45" spans="1:10" ht="12.75" hidden="1">
      <c r="A45" s="51"/>
      <c r="F45" s="1">
        <v>3.28</v>
      </c>
      <c r="G45" s="1">
        <v>3.28</v>
      </c>
      <c r="H45" s="1">
        <v>3.28</v>
      </c>
      <c r="I45">
        <v>90</v>
      </c>
      <c r="J45" s="45">
        <v>2952</v>
      </c>
    </row>
    <row r="46" spans="6:8" ht="12.75" hidden="1">
      <c r="F46" s="1">
        <f>J45/I45</f>
        <v>32.8</v>
      </c>
      <c r="G46" s="1">
        <f>J45/I45</f>
        <v>32.8</v>
      </c>
      <c r="H46" s="1">
        <f>K45/J45</f>
        <v>0</v>
      </c>
    </row>
    <row r="47" ht="12.75" hidden="1"/>
    <row r="48" spans="1:10" ht="20.25" customHeight="1" hidden="1">
      <c r="A48" s="48"/>
      <c r="F48" s="1">
        <v>4.23</v>
      </c>
      <c r="G48" s="1">
        <v>4.23</v>
      </c>
      <c r="H48" s="1">
        <v>4.23</v>
      </c>
      <c r="I48">
        <v>90</v>
      </c>
      <c r="J48" s="45">
        <v>380.4</v>
      </c>
    </row>
    <row r="49" spans="6:8" ht="22.5" customHeight="1" hidden="1">
      <c r="F49" s="60">
        <f>J48/I48</f>
        <v>4.226666666666667</v>
      </c>
      <c r="G49" s="60">
        <f>J48/I48</f>
        <v>4.226666666666667</v>
      </c>
      <c r="H49" s="60">
        <f>K48/J48</f>
        <v>0</v>
      </c>
    </row>
    <row r="50" ht="12.75" hidden="1"/>
    <row r="51" spans="6:10" ht="12.75" hidden="1">
      <c r="F51" s="1">
        <v>7.81</v>
      </c>
      <c r="G51" s="1">
        <v>7.81</v>
      </c>
      <c r="H51" s="1">
        <v>7.81</v>
      </c>
      <c r="I51">
        <v>90</v>
      </c>
      <c r="J51" s="45">
        <v>703.2</v>
      </c>
    </row>
    <row r="52" spans="6:8" ht="12.75" hidden="1">
      <c r="F52" s="60">
        <f>J51/I51</f>
        <v>7.8133333333333335</v>
      </c>
      <c r="G52" s="60">
        <f>J51/I51</f>
        <v>7.8133333333333335</v>
      </c>
      <c r="H52" s="60">
        <f>K51/J51</f>
        <v>0</v>
      </c>
    </row>
    <row r="53" ht="12.75" hidden="1"/>
    <row r="54" spans="6:10" ht="12.75" hidden="1">
      <c r="F54" s="1">
        <v>6.27</v>
      </c>
      <c r="G54" s="1">
        <v>6.27</v>
      </c>
      <c r="H54" s="1">
        <v>6.27</v>
      </c>
      <c r="I54">
        <v>90</v>
      </c>
      <c r="J54" s="45">
        <v>564</v>
      </c>
    </row>
    <row r="55" spans="6:8" ht="12.75" hidden="1">
      <c r="F55" s="60">
        <f>J54/I54</f>
        <v>6.266666666666667</v>
      </c>
      <c r="G55" s="60">
        <f>J54/I54</f>
        <v>6.266666666666667</v>
      </c>
      <c r="H55" s="60">
        <f>K54/J54</f>
        <v>0</v>
      </c>
    </row>
    <row r="56" ht="12.75" hidden="1"/>
    <row r="57" ht="12.75" hidden="1"/>
    <row r="58" ht="12.75" hidden="1"/>
    <row r="59" spans="2:5" ht="12.75" hidden="1">
      <c r="B59" s="1"/>
      <c r="C59" s="1"/>
      <c r="D59"/>
      <c r="E59" s="45"/>
    </row>
    <row r="60" spans="2:5" ht="12.75" hidden="1">
      <c r="B60" s="1"/>
      <c r="C60" s="1">
        <v>2.46</v>
      </c>
      <c r="D60">
        <v>1200</v>
      </c>
      <c r="E60">
        <v>295.2</v>
      </c>
    </row>
    <row r="61" spans="2:5" ht="12.75" hidden="1">
      <c r="B61" s="1"/>
      <c r="C61" s="1"/>
      <c r="D61"/>
      <c r="E61" s="45"/>
    </row>
    <row r="62" spans="2:5" ht="12.75" hidden="1">
      <c r="B62" s="1"/>
      <c r="C62" s="1"/>
      <c r="D62"/>
      <c r="E62" s="45">
        <f>C60*D60</f>
        <v>2952</v>
      </c>
    </row>
    <row r="63" spans="2:5" ht="12.75">
      <c r="B63" s="1"/>
      <c r="C63" s="1"/>
      <c r="D63"/>
      <c r="E63" s="45"/>
    </row>
    <row r="64" spans="2:5" ht="12.75" hidden="1">
      <c r="B64" s="1">
        <f>80/120</f>
        <v>0.6666666666666666</v>
      </c>
      <c r="C64" s="1"/>
      <c r="D64"/>
      <c r="E64" s="45"/>
    </row>
    <row r="65" spans="2:5" ht="12.75" hidden="1">
      <c r="B65" s="1"/>
      <c r="C65" s="1">
        <v>3.17</v>
      </c>
      <c r="D65">
        <v>120</v>
      </c>
      <c r="E65" s="45">
        <f>C65*D65</f>
        <v>380.4</v>
      </c>
    </row>
    <row r="66" spans="2:5" ht="12.75" hidden="1">
      <c r="B66" s="1"/>
      <c r="C66" s="1"/>
      <c r="D66"/>
      <c r="E66" s="45"/>
    </row>
    <row r="67" spans="2:5" ht="12.75" hidden="1">
      <c r="B67" s="1"/>
      <c r="C67" s="1"/>
      <c r="D67"/>
      <c r="E67" s="45"/>
    </row>
    <row r="68" spans="2:5" ht="12.75" hidden="1">
      <c r="B68" s="1"/>
      <c r="C68" s="1"/>
      <c r="D68"/>
      <c r="E68" s="45"/>
    </row>
    <row r="69" spans="2:5" ht="12.75" hidden="1">
      <c r="B69" s="1"/>
      <c r="C69" s="1">
        <v>5.86</v>
      </c>
      <c r="D69">
        <v>120</v>
      </c>
      <c r="E69" s="45">
        <f>C69*D69</f>
        <v>703.2</v>
      </c>
    </row>
    <row r="70" ht="12.75" hidden="1"/>
    <row r="71" ht="12.75" hidden="1"/>
    <row r="72" ht="12.75" hidden="1"/>
    <row r="73" spans="3:5" ht="12.75" hidden="1">
      <c r="C73">
        <v>4.7</v>
      </c>
      <c r="D73" s="1">
        <v>120</v>
      </c>
      <c r="E73" s="1">
        <f>C73*D73</f>
        <v>564</v>
      </c>
    </row>
    <row r="74" ht="12.75" hidden="1"/>
  </sheetData>
  <sheetProtection/>
  <mergeCells count="7">
    <mergeCell ref="D43:F43"/>
    <mergeCell ref="A2:I2"/>
    <mergeCell ref="A3:I3"/>
    <mergeCell ref="A4:I4"/>
    <mergeCell ref="A5:I5"/>
    <mergeCell ref="B7:C7"/>
    <mergeCell ref="B8:C8"/>
  </mergeCells>
  <printOptions horizontalCentered="1"/>
  <pageMargins left="0.25" right="0.25" top="0.25" bottom="0.25" header="0.29" footer="0.2"/>
  <pageSetup horizontalDpi="1200" verticalDpi="1200" orientation="portrait" scale="97" r:id="rId1"/>
  <headerFooter alignWithMargins="0">
    <oddHeader>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7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0.421875" style="68" bestFit="1" customWidth="1"/>
    <col min="2" max="2" width="8.421875" style="68" customWidth="1"/>
    <col min="3" max="3" width="14.140625" style="68" customWidth="1"/>
    <col min="4" max="4" width="12.00390625" style="70" customWidth="1"/>
    <col min="5" max="5" width="15.7109375" style="70" customWidth="1"/>
    <col min="6" max="6" width="20.7109375" style="70" customWidth="1"/>
    <col min="7" max="7" width="17.00390625" style="70" customWidth="1"/>
    <col min="8" max="10" width="17.00390625" style="70" hidden="1" customWidth="1"/>
    <col min="11" max="11" width="10.57421875" style="68" hidden="1" customWidth="1"/>
    <col min="12" max="12" width="16.57421875" style="73" customWidth="1"/>
    <col min="13" max="16384" width="9.140625" style="68" customWidth="1"/>
  </cols>
  <sheetData>
    <row r="1" spans="1:7" ht="15.75">
      <c r="A1" s="141" t="s">
        <v>76</v>
      </c>
      <c r="B1" s="141"/>
      <c r="C1" s="141"/>
      <c r="D1" s="141"/>
      <c r="E1" s="141"/>
      <c r="F1" s="141"/>
      <c r="G1" s="141"/>
    </row>
    <row r="2" spans="1:12" ht="17.25" customHeight="1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67"/>
    </row>
    <row r="3" spans="1:12" ht="17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67"/>
    </row>
    <row r="4" spans="1:12" ht="15.75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69"/>
    </row>
    <row r="5" spans="1:12" ht="14.25" customHeight="1">
      <c r="A5" s="141" t="s">
        <v>77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69"/>
    </row>
    <row r="6" spans="1:12" ht="15.75" customHeight="1">
      <c r="A6" s="141" t="s">
        <v>81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69"/>
    </row>
    <row r="7" spans="6:11" ht="21.75" customHeight="1" thickBot="1">
      <c r="F7" s="134"/>
      <c r="G7" s="71"/>
      <c r="H7" s="71">
        <v>0.3</v>
      </c>
      <c r="I7" s="71"/>
      <c r="J7" s="71">
        <v>0.33</v>
      </c>
      <c r="K7" s="72"/>
    </row>
    <row r="8" spans="2:11" ht="15.75">
      <c r="B8" s="145" t="s">
        <v>51</v>
      </c>
      <c r="C8" s="146"/>
      <c r="D8" s="128"/>
      <c r="E8" s="128"/>
      <c r="F8" s="129" t="s">
        <v>1</v>
      </c>
      <c r="G8" s="73"/>
      <c r="H8" s="73" t="s">
        <v>1</v>
      </c>
      <c r="I8" s="73"/>
      <c r="J8" s="73" t="s">
        <v>1</v>
      </c>
      <c r="K8" s="72"/>
    </row>
    <row r="9" spans="2:12" ht="15.75">
      <c r="B9" s="147" t="s">
        <v>52</v>
      </c>
      <c r="C9" s="148"/>
      <c r="D9" s="105" t="s">
        <v>2</v>
      </c>
      <c r="E9" s="106"/>
      <c r="F9" s="130" t="s">
        <v>3</v>
      </c>
      <c r="G9" s="76"/>
      <c r="H9" s="76" t="s">
        <v>3</v>
      </c>
      <c r="I9" s="76"/>
      <c r="J9" s="76" t="s">
        <v>3</v>
      </c>
      <c r="K9" s="72"/>
      <c r="L9" s="76"/>
    </row>
    <row r="10" spans="2:11" ht="15.75">
      <c r="B10" s="90" t="s">
        <v>53</v>
      </c>
      <c r="C10" s="82" t="s">
        <v>55</v>
      </c>
      <c r="D10" s="106" t="s">
        <v>4</v>
      </c>
      <c r="E10" s="106" t="s">
        <v>5</v>
      </c>
      <c r="F10" s="131" t="s">
        <v>6</v>
      </c>
      <c r="G10" s="73"/>
      <c r="H10" s="73" t="s">
        <v>6</v>
      </c>
      <c r="I10" s="73"/>
      <c r="J10" s="73" t="s">
        <v>6</v>
      </c>
      <c r="K10" s="72"/>
    </row>
    <row r="11" spans="1:11" ht="16.5" thickBot="1">
      <c r="A11" s="78"/>
      <c r="B11" s="132" t="s">
        <v>54</v>
      </c>
      <c r="C11" s="107" t="s">
        <v>56</v>
      </c>
      <c r="D11" s="108" t="s">
        <v>7</v>
      </c>
      <c r="E11" s="108" t="s">
        <v>8</v>
      </c>
      <c r="F11" s="133" t="s">
        <v>9</v>
      </c>
      <c r="G11" s="73"/>
      <c r="H11" s="73" t="s">
        <v>9</v>
      </c>
      <c r="I11" s="73"/>
      <c r="J11" s="73" t="s">
        <v>9</v>
      </c>
      <c r="K11" s="72"/>
    </row>
    <row r="12" spans="1:11" ht="17.25" customHeight="1" thickBot="1" thickTop="1">
      <c r="A12" s="127" t="s">
        <v>10</v>
      </c>
      <c r="B12" s="142"/>
      <c r="C12" s="143"/>
      <c r="D12" s="143"/>
      <c r="E12" s="143"/>
      <c r="F12" s="144"/>
      <c r="G12" s="73"/>
      <c r="H12" s="73"/>
      <c r="I12" s="73"/>
      <c r="J12" s="73"/>
      <c r="K12" s="72"/>
    </row>
    <row r="13" spans="1:11" ht="26.25" customHeight="1">
      <c r="A13" s="80" t="s">
        <v>11</v>
      </c>
      <c r="B13" s="113" t="s">
        <v>18</v>
      </c>
      <c r="C13" s="114"/>
      <c r="D13" s="115"/>
      <c r="E13" s="115"/>
      <c r="F13" s="116"/>
      <c r="G13" s="73"/>
      <c r="H13" s="73"/>
      <c r="I13" s="73"/>
      <c r="J13" s="73"/>
      <c r="K13" s="72"/>
    </row>
    <row r="14" spans="1:14" ht="18" customHeight="1">
      <c r="A14" s="81" t="s">
        <v>12</v>
      </c>
      <c r="B14" s="110"/>
      <c r="C14" s="77" t="s">
        <v>13</v>
      </c>
      <c r="D14" s="74" t="s">
        <v>14</v>
      </c>
      <c r="E14" s="75" t="s">
        <v>15</v>
      </c>
      <c r="F14" s="117">
        <v>3618.04</v>
      </c>
      <c r="G14" s="83"/>
      <c r="H14" s="83">
        <f>(1213.75*1.05)*1.05*1.3333</f>
        <v>1784.1678946875</v>
      </c>
      <c r="I14" s="83"/>
      <c r="J14" s="83">
        <f>(1213.75*1.05)*1.05*1.3333</f>
        <v>1784.1678946875</v>
      </c>
      <c r="K14" s="84"/>
      <c r="L14" s="85"/>
      <c r="N14" s="86"/>
    </row>
    <row r="15" spans="1:12" ht="18.75" customHeight="1">
      <c r="A15" s="81" t="s">
        <v>16</v>
      </c>
      <c r="B15" s="110"/>
      <c r="C15" s="77" t="s">
        <v>13</v>
      </c>
      <c r="D15" s="74">
        <v>19</v>
      </c>
      <c r="E15" s="75" t="s">
        <v>15</v>
      </c>
      <c r="F15" s="117">
        <v>693</v>
      </c>
      <c r="G15" s="87"/>
      <c r="H15" s="87" t="s">
        <v>66</v>
      </c>
      <c r="I15" s="87"/>
      <c r="J15" s="87" t="s">
        <v>66</v>
      </c>
      <c r="K15" s="84" t="s">
        <v>57</v>
      </c>
      <c r="L15" s="88"/>
    </row>
    <row r="16" spans="1:12" ht="18.75" customHeight="1">
      <c r="A16" s="81"/>
      <c r="B16" s="110"/>
      <c r="C16" s="77"/>
      <c r="D16" s="74"/>
      <c r="E16" s="75"/>
      <c r="F16" s="118"/>
      <c r="G16" s="89"/>
      <c r="H16" s="89">
        <v>597.34</v>
      </c>
      <c r="I16" s="89"/>
      <c r="J16" s="89">
        <v>597.34</v>
      </c>
      <c r="K16" s="84"/>
      <c r="L16" s="88"/>
    </row>
    <row r="17" spans="1:12" ht="24.75" customHeight="1">
      <c r="A17" s="81" t="s">
        <v>17</v>
      </c>
      <c r="B17" s="110"/>
      <c r="C17" s="109" t="s">
        <v>18</v>
      </c>
      <c r="D17" s="74" t="s">
        <v>19</v>
      </c>
      <c r="E17" s="75" t="s">
        <v>15</v>
      </c>
      <c r="F17" s="119">
        <f>(675.25*1.05)*1.05*1.3333</f>
        <v>992.5926845625</v>
      </c>
      <c r="G17" s="83"/>
      <c r="H17" s="83">
        <f>(675.25*1.05)*1.05*1.3333</f>
        <v>992.5926845625</v>
      </c>
      <c r="I17" s="83"/>
      <c r="J17" s="83">
        <f>(675.25*1.05)*1.05*1.3333</f>
        <v>992.5926845625</v>
      </c>
      <c r="K17" s="72"/>
      <c r="L17" s="83"/>
    </row>
    <row r="18" spans="1:12" ht="21" customHeight="1">
      <c r="A18" s="81" t="s">
        <v>20</v>
      </c>
      <c r="B18" s="111"/>
      <c r="C18" s="77" t="s">
        <v>18</v>
      </c>
      <c r="D18" s="74" t="s">
        <v>21</v>
      </c>
      <c r="E18" s="75" t="s">
        <v>15</v>
      </c>
      <c r="F18" s="117">
        <f>(380.78*1.05)*1.05*1.3333</f>
        <v>559.7326063349999</v>
      </c>
      <c r="G18" s="83"/>
      <c r="H18" s="83">
        <f>(380.78*1.05)*1.05*1.3333</f>
        <v>559.7326063349999</v>
      </c>
      <c r="I18" s="83"/>
      <c r="J18" s="83">
        <f>(380.78*1.05)*1.05*1.3333</f>
        <v>559.7326063349999</v>
      </c>
      <c r="K18" s="72"/>
      <c r="L18" s="85"/>
    </row>
    <row r="19" spans="1:12" ht="20.25" customHeight="1">
      <c r="A19" s="81" t="s">
        <v>22</v>
      </c>
      <c r="B19" s="111"/>
      <c r="C19" s="77" t="s">
        <v>18</v>
      </c>
      <c r="D19" s="74" t="s">
        <v>23</v>
      </c>
      <c r="E19" s="75" t="s">
        <v>15</v>
      </c>
      <c r="F19" s="117">
        <f>(185.73*1.05)*1.05*1.3333</f>
        <v>273.01627442250003</v>
      </c>
      <c r="G19" s="83"/>
      <c r="H19" s="83">
        <f>(185.73*1.05)*1.05*1.3333</f>
        <v>273.01627442250003</v>
      </c>
      <c r="I19" s="83"/>
      <c r="J19" s="83">
        <f>(185.73*1.05)*1.05*1.3333</f>
        <v>273.01627442250003</v>
      </c>
      <c r="K19" s="72"/>
      <c r="L19" s="85"/>
    </row>
    <row r="20" spans="1:12" ht="9.75" customHeight="1">
      <c r="A20" s="91"/>
      <c r="B20" s="92"/>
      <c r="C20" s="93"/>
      <c r="D20" s="94"/>
      <c r="E20" s="94"/>
      <c r="F20" s="120"/>
      <c r="G20" s="85"/>
      <c r="H20" s="85"/>
      <c r="I20" s="85"/>
      <c r="J20" s="85"/>
      <c r="K20" s="72"/>
      <c r="L20" s="85"/>
    </row>
    <row r="21" spans="1:12" ht="8.25" customHeight="1">
      <c r="A21" s="95"/>
      <c r="B21" s="96"/>
      <c r="C21" s="79"/>
      <c r="D21" s="75"/>
      <c r="E21" s="75"/>
      <c r="F21" s="121"/>
      <c r="G21" s="85"/>
      <c r="H21" s="85"/>
      <c r="I21" s="85"/>
      <c r="J21" s="85"/>
      <c r="K21" s="72"/>
      <c r="L21" s="85"/>
    </row>
    <row r="22" spans="1:12" ht="17.25" customHeight="1">
      <c r="A22" s="97" t="s">
        <v>24</v>
      </c>
      <c r="B22" s="111">
        <v>10</v>
      </c>
      <c r="C22" s="73" t="s">
        <v>25</v>
      </c>
      <c r="D22" s="75"/>
      <c r="E22" s="75"/>
      <c r="F22" s="121"/>
      <c r="G22" s="85"/>
      <c r="H22" s="85"/>
      <c r="I22" s="85"/>
      <c r="J22" s="85"/>
      <c r="K22" s="72"/>
      <c r="L22" s="85"/>
    </row>
    <row r="23" spans="1:12" ht="18" customHeight="1">
      <c r="A23" s="81" t="s">
        <v>26</v>
      </c>
      <c r="B23" s="96"/>
      <c r="C23" s="79"/>
      <c r="D23" s="75"/>
      <c r="E23" s="75"/>
      <c r="F23" s="121"/>
      <c r="G23" s="85"/>
      <c r="H23" s="85"/>
      <c r="I23" s="85"/>
      <c r="J23" s="85"/>
      <c r="K23" s="72"/>
      <c r="L23" s="85"/>
    </row>
    <row r="24" spans="1:12" ht="15.75" customHeight="1">
      <c r="A24" s="81" t="s">
        <v>27</v>
      </c>
      <c r="B24" s="96"/>
      <c r="C24" s="79"/>
      <c r="D24" s="74" t="s">
        <v>28</v>
      </c>
      <c r="E24" s="75" t="s">
        <v>29</v>
      </c>
      <c r="F24" s="121">
        <v>153.2142695475</v>
      </c>
      <c r="G24" s="85"/>
      <c r="H24" s="85">
        <f>(104.23*1.05)*1.05*1.3333</f>
        <v>153.2142695475</v>
      </c>
      <c r="I24" s="85"/>
      <c r="J24" s="85">
        <f>(104.23*1.05)*1.05*1.3333</f>
        <v>153.2142695475</v>
      </c>
      <c r="K24" s="72"/>
      <c r="L24" s="85"/>
    </row>
    <row r="25" spans="1:12" ht="16.5" customHeight="1">
      <c r="A25" s="81" t="s">
        <v>30</v>
      </c>
      <c r="B25" s="96"/>
      <c r="C25" s="79"/>
      <c r="D25" s="74" t="s">
        <v>31</v>
      </c>
      <c r="E25" s="75" t="s">
        <v>29</v>
      </c>
      <c r="F25" s="121">
        <v>153.2142695475</v>
      </c>
      <c r="G25" s="85"/>
      <c r="H25" s="85">
        <f>(104.23*1.05)*1.05*1.3333</f>
        <v>153.2142695475</v>
      </c>
      <c r="I25" s="85"/>
      <c r="J25" s="85">
        <f>(104.23*1.05)*1.05*1.3333</f>
        <v>153.2142695475</v>
      </c>
      <c r="K25" s="72"/>
      <c r="L25" s="85"/>
    </row>
    <row r="26" spans="1:12" ht="23.25" customHeight="1">
      <c r="A26" s="81" t="s">
        <v>32</v>
      </c>
      <c r="B26" s="96"/>
      <c r="C26" s="79"/>
      <c r="D26" s="75"/>
      <c r="E26" s="75"/>
      <c r="F26" s="121"/>
      <c r="G26" s="85"/>
      <c r="H26" s="85"/>
      <c r="I26" s="85"/>
      <c r="J26" s="85"/>
      <c r="K26" s="72"/>
      <c r="L26" s="85"/>
    </row>
    <row r="27" spans="1:12" ht="15" customHeight="1">
      <c r="A27" s="81" t="s">
        <v>33</v>
      </c>
      <c r="B27" s="96"/>
      <c r="C27" s="79"/>
      <c r="D27" s="74" t="s">
        <v>34</v>
      </c>
      <c r="E27" s="74" t="s">
        <v>35</v>
      </c>
      <c r="F27" s="121">
        <v>350.3745</v>
      </c>
      <c r="G27" s="85"/>
      <c r="H27" s="85">
        <f>(158.9*1.05)*1.05*1.3333</f>
        <v>233.577160425</v>
      </c>
      <c r="I27" s="85"/>
      <c r="J27" s="85">
        <f>(158.9*1.05)*1.05*1.3333</f>
        <v>233.577160425</v>
      </c>
      <c r="K27" s="72"/>
      <c r="L27" s="85"/>
    </row>
    <row r="28" spans="1:12" ht="15" customHeight="1">
      <c r="A28" s="81" t="s">
        <v>36</v>
      </c>
      <c r="B28" s="96"/>
      <c r="C28" s="79"/>
      <c r="D28" s="74" t="s">
        <v>37</v>
      </c>
      <c r="E28" s="75" t="s">
        <v>38</v>
      </c>
      <c r="F28" s="121">
        <v>492.1119000000001</v>
      </c>
      <c r="G28" s="85"/>
      <c r="H28" s="85">
        <f>(223.18*1.05)*1.05</f>
        <v>246.05595000000005</v>
      </c>
      <c r="I28" s="85"/>
      <c r="J28" s="85">
        <f>(223.18*1.05)*1.05</f>
        <v>246.05595000000005</v>
      </c>
      <c r="K28" s="72"/>
      <c r="L28" s="85"/>
    </row>
    <row r="29" spans="1:12" ht="19.5" customHeight="1">
      <c r="A29" s="81" t="s">
        <v>39</v>
      </c>
      <c r="B29" s="96"/>
      <c r="C29" s="79"/>
      <c r="D29" s="75"/>
      <c r="E29" s="75"/>
      <c r="F29" s="121"/>
      <c r="G29" s="85"/>
      <c r="H29" s="85"/>
      <c r="I29" s="85"/>
      <c r="J29" s="85"/>
      <c r="K29" s="72"/>
      <c r="L29" s="85"/>
    </row>
    <row r="30" spans="1:12" ht="14.25" customHeight="1">
      <c r="A30" s="81" t="s">
        <v>33</v>
      </c>
      <c r="B30" s="96"/>
      <c r="C30" s="79"/>
      <c r="D30" s="74" t="s">
        <v>40</v>
      </c>
      <c r="E30" s="74" t="s">
        <v>35</v>
      </c>
      <c r="F30" s="121">
        <v>204.40350000000004</v>
      </c>
      <c r="G30" s="85"/>
      <c r="H30" s="85">
        <f>(92.7*1.05)*1.05*1.3333</f>
        <v>136.26559327500001</v>
      </c>
      <c r="I30" s="85"/>
      <c r="J30" s="85">
        <f>(92.7*1.05)*1.05*1.3333</f>
        <v>136.26559327500001</v>
      </c>
      <c r="K30" s="72"/>
      <c r="L30" s="85"/>
    </row>
    <row r="31" spans="1:12" ht="15" customHeight="1">
      <c r="A31" s="81" t="s">
        <v>36</v>
      </c>
      <c r="B31" s="96"/>
      <c r="C31" s="79"/>
      <c r="D31" s="74" t="s">
        <v>41</v>
      </c>
      <c r="E31" s="75" t="s">
        <v>38</v>
      </c>
      <c r="F31" s="121">
        <v>319.04145</v>
      </c>
      <c r="G31" s="85"/>
      <c r="H31" s="85">
        <f>(144.69*1.05)*1.05*1.3333</f>
        <v>212.68898264249998</v>
      </c>
      <c r="I31" s="85"/>
      <c r="J31" s="85">
        <f>(144.69*1.05)*1.05*1.3333</f>
        <v>212.68898264249998</v>
      </c>
      <c r="K31" s="72"/>
      <c r="L31" s="85"/>
    </row>
    <row r="32" spans="1:12" ht="9.75" customHeight="1">
      <c r="A32" s="91"/>
      <c r="B32" s="92"/>
      <c r="C32" s="93"/>
      <c r="D32" s="94"/>
      <c r="E32" s="94"/>
      <c r="F32" s="120"/>
      <c r="G32" s="85"/>
      <c r="H32" s="85"/>
      <c r="I32" s="85"/>
      <c r="J32" s="85"/>
      <c r="K32" s="72"/>
      <c r="L32" s="85"/>
    </row>
    <row r="33" spans="1:12" ht="9" customHeight="1">
      <c r="A33" s="81"/>
      <c r="B33" s="99"/>
      <c r="C33" s="79"/>
      <c r="D33" s="75"/>
      <c r="E33" s="75"/>
      <c r="F33" s="121"/>
      <c r="G33" s="85"/>
      <c r="H33" s="85"/>
      <c r="I33" s="85"/>
      <c r="J33" s="85"/>
      <c r="K33" s="72"/>
      <c r="L33" s="85"/>
    </row>
    <row r="34" spans="1:12" ht="15.75" customHeight="1">
      <c r="A34" s="97" t="s">
        <v>42</v>
      </c>
      <c r="B34" s="111">
        <v>15</v>
      </c>
      <c r="C34" s="73" t="s">
        <v>25</v>
      </c>
      <c r="D34" s="75"/>
      <c r="E34" s="75"/>
      <c r="F34" s="121"/>
      <c r="G34" s="98" t="s">
        <v>58</v>
      </c>
      <c r="H34" s="85"/>
      <c r="I34" s="98" t="s">
        <v>58</v>
      </c>
      <c r="J34" s="85"/>
      <c r="K34" s="98" t="s">
        <v>58</v>
      </c>
      <c r="L34" s="85"/>
    </row>
    <row r="35" spans="1:12" ht="20.25" customHeight="1">
      <c r="A35" s="81" t="s">
        <v>43</v>
      </c>
      <c r="B35" s="96"/>
      <c r="C35" s="79"/>
      <c r="D35" s="74" t="s">
        <v>44</v>
      </c>
      <c r="E35" s="75" t="s">
        <v>45</v>
      </c>
      <c r="F35" s="121">
        <f>2.46*2</f>
        <v>4.92</v>
      </c>
      <c r="G35" s="100">
        <f>F35*60</f>
        <v>295.2</v>
      </c>
      <c r="H35" s="85">
        <f>2.46*1.3</f>
        <v>3.198</v>
      </c>
      <c r="I35" s="100">
        <f>H35*60</f>
        <v>191.88</v>
      </c>
      <c r="J35" s="85">
        <f>2.46*1.3333</f>
        <v>3.279918</v>
      </c>
      <c r="K35" s="100">
        <f>J35*60</f>
        <v>196.79507999999998</v>
      </c>
      <c r="L35" s="85"/>
    </row>
    <row r="36" spans="1:12" ht="19.5" customHeight="1">
      <c r="A36" s="81" t="s">
        <v>46</v>
      </c>
      <c r="B36" s="96"/>
      <c r="C36" s="79"/>
      <c r="D36" s="74" t="s">
        <v>60</v>
      </c>
      <c r="E36" s="75" t="s">
        <v>45</v>
      </c>
      <c r="F36" s="121">
        <f>3.17*2</f>
        <v>6.34</v>
      </c>
      <c r="G36" s="100">
        <f>F36*60</f>
        <v>380.4</v>
      </c>
      <c r="H36" s="85">
        <f>3.17*1.3</f>
        <v>4.121</v>
      </c>
      <c r="I36" s="100">
        <f>H36*60</f>
        <v>247.26000000000002</v>
      </c>
      <c r="J36" s="85">
        <f>3.17*1.3333</f>
        <v>4.226560999999999</v>
      </c>
      <c r="K36" s="100">
        <f>J36*60</f>
        <v>253.59365999999997</v>
      </c>
      <c r="L36" s="85"/>
    </row>
    <row r="37" spans="1:12" ht="17.25" customHeight="1">
      <c r="A37" s="95" t="s">
        <v>78</v>
      </c>
      <c r="B37" s="96"/>
      <c r="C37" s="79"/>
      <c r="D37" s="75">
        <v>58</v>
      </c>
      <c r="E37" s="75" t="s">
        <v>45</v>
      </c>
      <c r="F37" s="121">
        <f>3.17*2</f>
        <v>6.34</v>
      </c>
      <c r="G37" s="100">
        <f>F37*60</f>
        <v>380.4</v>
      </c>
      <c r="H37" s="85">
        <f>3.17*1.3</f>
        <v>4.121</v>
      </c>
      <c r="I37" s="100">
        <f>H37*60</f>
        <v>247.26000000000002</v>
      </c>
      <c r="J37" s="85">
        <f>3.17*1.3333</f>
        <v>4.226560999999999</v>
      </c>
      <c r="K37" s="100">
        <f>J37*60</f>
        <v>253.59365999999997</v>
      </c>
      <c r="L37" s="85"/>
    </row>
    <row r="38" spans="1:12" ht="18.75" customHeight="1">
      <c r="A38" s="81" t="s">
        <v>47</v>
      </c>
      <c r="B38" s="96"/>
      <c r="C38" s="79"/>
      <c r="D38" s="74" t="s">
        <v>48</v>
      </c>
      <c r="E38" s="75" t="s">
        <v>45</v>
      </c>
      <c r="F38" s="121">
        <f>5.86*2</f>
        <v>11.72</v>
      </c>
      <c r="G38" s="100">
        <f>F38*60</f>
        <v>703.2</v>
      </c>
      <c r="H38" s="85">
        <f>5.86*1.3</f>
        <v>7.618</v>
      </c>
      <c r="I38" s="100">
        <f>H38*60</f>
        <v>457.08000000000004</v>
      </c>
      <c r="J38" s="85">
        <f>5.86*1.3333</f>
        <v>7.813138</v>
      </c>
      <c r="K38" s="100">
        <f>J38*60</f>
        <v>468.78828000000004</v>
      </c>
      <c r="L38" s="85"/>
    </row>
    <row r="39" spans="1:12" ht="18.75" customHeight="1">
      <c r="A39" s="81" t="s">
        <v>49</v>
      </c>
      <c r="B39" s="96"/>
      <c r="C39" s="79"/>
      <c r="D39" s="74" t="s">
        <v>50</v>
      </c>
      <c r="E39" s="75" t="s">
        <v>45</v>
      </c>
      <c r="F39" s="121">
        <f>4.7*2</f>
        <v>9.4</v>
      </c>
      <c r="G39" s="100">
        <f>F39*60</f>
        <v>564</v>
      </c>
      <c r="H39" s="85">
        <f>4.7*1.3</f>
        <v>6.11</v>
      </c>
      <c r="I39" s="100">
        <f>H39*60</f>
        <v>366.6</v>
      </c>
      <c r="J39" s="85">
        <f>4.7*1.3333</f>
        <v>6.26651</v>
      </c>
      <c r="K39" s="100">
        <f>J39*60</f>
        <v>375.99060000000003</v>
      </c>
      <c r="L39" s="85"/>
    </row>
    <row r="40" spans="1:12" ht="16.5" customHeight="1" thickBot="1">
      <c r="A40" s="101" t="s">
        <v>75</v>
      </c>
      <c r="B40" s="122"/>
      <c r="C40" s="123"/>
      <c r="D40" s="124"/>
      <c r="E40" s="125" t="s">
        <v>79</v>
      </c>
      <c r="F40" s="126">
        <v>16.76</v>
      </c>
      <c r="G40" s="83"/>
      <c r="H40" s="83">
        <v>16.76</v>
      </c>
      <c r="I40" s="83"/>
      <c r="J40" s="102">
        <v>16.76</v>
      </c>
      <c r="K40" s="100"/>
      <c r="L40" s="72"/>
    </row>
    <row r="41" spans="1:10" ht="15.75">
      <c r="A41" s="112"/>
      <c r="B41" s="72"/>
      <c r="D41" s="149"/>
      <c r="E41" s="149"/>
      <c r="F41" s="149"/>
      <c r="G41" s="149"/>
      <c r="H41" s="150"/>
      <c r="I41" s="98"/>
      <c r="J41" s="98"/>
    </row>
    <row r="42" spans="1:10" ht="15.75">
      <c r="A42" s="51" t="s">
        <v>80</v>
      </c>
      <c r="B42" s="72"/>
      <c r="D42" s="98"/>
      <c r="E42" s="98"/>
      <c r="F42" s="98"/>
      <c r="G42" s="98"/>
      <c r="H42" s="98"/>
      <c r="I42" s="98"/>
      <c r="J42" s="98"/>
    </row>
    <row r="43" spans="6:12" ht="15.75" hidden="1">
      <c r="F43" s="70">
        <v>3.28</v>
      </c>
      <c r="H43" s="70">
        <v>3.28</v>
      </c>
      <c r="J43" s="70">
        <v>3.28</v>
      </c>
      <c r="K43" s="68">
        <v>90</v>
      </c>
      <c r="L43" s="73">
        <v>2952</v>
      </c>
    </row>
    <row r="44" spans="6:10" ht="15.75" hidden="1">
      <c r="F44" s="70">
        <f>K43/H43</f>
        <v>27.439024390243905</v>
      </c>
      <c r="H44" s="70">
        <f>L43/K43</f>
        <v>32.8</v>
      </c>
      <c r="J44" s="70">
        <f>M43/L43</f>
        <v>0</v>
      </c>
    </row>
    <row r="45" ht="15.75" hidden="1"/>
    <row r="46" spans="6:12" ht="20.25" customHeight="1" hidden="1">
      <c r="F46" s="70">
        <v>4.23</v>
      </c>
      <c r="H46" s="70">
        <v>4.23</v>
      </c>
      <c r="J46" s="70">
        <v>4.23</v>
      </c>
      <c r="K46" s="68">
        <v>90</v>
      </c>
      <c r="L46" s="73">
        <v>380.4</v>
      </c>
    </row>
    <row r="47" spans="6:10" ht="22.5" customHeight="1" hidden="1">
      <c r="F47" s="103">
        <f>K46/H46</f>
        <v>21.27659574468085</v>
      </c>
      <c r="G47" s="103"/>
      <c r="H47" s="103">
        <f>L46/K46</f>
        <v>4.226666666666667</v>
      </c>
      <c r="I47" s="103"/>
      <c r="J47" s="103">
        <f>M46/L46</f>
        <v>0</v>
      </c>
    </row>
    <row r="48" ht="15.75" hidden="1"/>
    <row r="49" spans="6:12" ht="15.75" hidden="1">
      <c r="F49" s="70">
        <v>7.81</v>
      </c>
      <c r="H49" s="70">
        <v>7.81</v>
      </c>
      <c r="J49" s="70">
        <v>7.81</v>
      </c>
      <c r="K49" s="68">
        <v>90</v>
      </c>
      <c r="L49" s="73">
        <v>703.2</v>
      </c>
    </row>
    <row r="50" spans="6:10" ht="15.75" hidden="1">
      <c r="F50" s="103">
        <f>K49/H49</f>
        <v>11.523687580025609</v>
      </c>
      <c r="G50" s="103"/>
      <c r="H50" s="103">
        <f>L49/K49</f>
        <v>7.8133333333333335</v>
      </c>
      <c r="I50" s="103"/>
      <c r="J50" s="103">
        <f>M49/L49</f>
        <v>0</v>
      </c>
    </row>
    <row r="51" ht="15.75" hidden="1"/>
    <row r="52" spans="6:12" ht="15.75" hidden="1">
      <c r="F52" s="70">
        <v>6.27</v>
      </c>
      <c r="H52" s="70">
        <v>6.27</v>
      </c>
      <c r="J52" s="70">
        <v>6.27</v>
      </c>
      <c r="K52" s="68">
        <v>90</v>
      </c>
      <c r="L52" s="73">
        <v>564</v>
      </c>
    </row>
    <row r="53" spans="6:10" ht="15.75" hidden="1">
      <c r="F53" s="103">
        <f>K52/H52</f>
        <v>14.354066985645934</v>
      </c>
      <c r="G53" s="103"/>
      <c r="H53" s="103">
        <f>L52/K52</f>
        <v>6.266666666666667</v>
      </c>
      <c r="I53" s="103"/>
      <c r="J53" s="103">
        <f>M52/L52</f>
        <v>0</v>
      </c>
    </row>
    <row r="54" ht="15.75" hidden="1"/>
    <row r="55" ht="15.75" hidden="1"/>
    <row r="56" ht="15.75" hidden="1"/>
    <row r="57" spans="2:5" ht="15.75" hidden="1">
      <c r="B57" s="70"/>
      <c r="C57" s="70"/>
      <c r="D57" s="68"/>
      <c r="E57" s="73"/>
    </row>
    <row r="58" spans="2:5" ht="15.75" hidden="1">
      <c r="B58" s="70"/>
      <c r="C58" s="70">
        <v>2.46</v>
      </c>
      <c r="D58" s="68">
        <v>1200</v>
      </c>
      <c r="E58" s="68">
        <v>295.2</v>
      </c>
    </row>
    <row r="59" spans="2:5" ht="15.75" hidden="1">
      <c r="B59" s="70"/>
      <c r="C59" s="70"/>
      <c r="D59" s="68"/>
      <c r="E59" s="73"/>
    </row>
    <row r="60" spans="2:5" ht="15.75" hidden="1">
      <c r="B60" s="70"/>
      <c r="C60" s="70"/>
      <c r="D60" s="68"/>
      <c r="E60" s="73">
        <f>C58*D58</f>
        <v>2952</v>
      </c>
    </row>
    <row r="61" spans="2:5" ht="15.75">
      <c r="B61" s="70"/>
      <c r="C61" s="70"/>
      <c r="D61" s="68"/>
      <c r="E61" s="73"/>
    </row>
    <row r="62" spans="2:5" ht="15.75" hidden="1">
      <c r="B62" s="70">
        <f>80/120</f>
        <v>0.6666666666666666</v>
      </c>
      <c r="C62" s="70"/>
      <c r="D62" s="68"/>
      <c r="E62" s="73"/>
    </row>
    <row r="63" spans="2:5" ht="15.75" hidden="1">
      <c r="B63" s="70"/>
      <c r="C63" s="70">
        <v>3.17</v>
      </c>
      <c r="D63" s="68">
        <v>120</v>
      </c>
      <c r="E63" s="73">
        <f>C63*D63</f>
        <v>380.4</v>
      </c>
    </row>
    <row r="64" spans="2:5" ht="15.75" hidden="1">
      <c r="B64" s="70"/>
      <c r="C64" s="70"/>
      <c r="D64" s="68"/>
      <c r="E64" s="73"/>
    </row>
    <row r="65" spans="2:5" ht="15.75" hidden="1">
      <c r="B65" s="70"/>
      <c r="C65" s="70"/>
      <c r="D65" s="68"/>
      <c r="E65" s="73"/>
    </row>
    <row r="66" spans="2:5" ht="15.75" hidden="1">
      <c r="B66" s="70"/>
      <c r="C66" s="70"/>
      <c r="D66" s="68"/>
      <c r="E66" s="73"/>
    </row>
    <row r="67" spans="2:5" ht="15.75" hidden="1">
      <c r="B67" s="70"/>
      <c r="C67" s="70">
        <v>5.86</v>
      </c>
      <c r="D67" s="68">
        <v>120</v>
      </c>
      <c r="E67" s="73">
        <f>C67*D67</f>
        <v>703.2</v>
      </c>
    </row>
    <row r="68" ht="15.75" hidden="1"/>
    <row r="69" ht="15.75" hidden="1"/>
    <row r="70" ht="15.75" hidden="1"/>
    <row r="71" spans="3:5" ht="15.75" hidden="1">
      <c r="C71" s="68">
        <v>4.7</v>
      </c>
      <c r="D71" s="70">
        <v>120</v>
      </c>
      <c r="E71" s="70">
        <f>C71*D71</f>
        <v>564</v>
      </c>
    </row>
    <row r="72" ht="15.75" hidden="1"/>
  </sheetData>
  <sheetProtection password="E6A9" sheet="1" formatCells="0" formatColumns="0" formatRows="0" insertColumns="0" insertRows="0" insertHyperlinks="0" deleteColumns="0" deleteRows="0" sort="0" autoFilter="0" pivotTables="0"/>
  <mergeCells count="9">
    <mergeCell ref="A1:G1"/>
    <mergeCell ref="B12:F12"/>
    <mergeCell ref="B8:C8"/>
    <mergeCell ref="B9:C9"/>
    <mergeCell ref="D41:H41"/>
    <mergeCell ref="A2:K2"/>
    <mergeCell ref="A4:K4"/>
    <mergeCell ref="A5:K5"/>
    <mergeCell ref="A6:K6"/>
  </mergeCells>
  <printOptions horizontalCentered="1"/>
  <pageMargins left="0.25" right="0.25" top="0.25" bottom="0.25" header="0.29" footer="0.2"/>
  <pageSetup horizontalDpi="1200" verticalDpi="1200" orientation="portrait" scale="97" r:id="rId1"/>
  <headerFooter alignWithMargins="0">
    <oddHeader>&amp;R&amp;9
</oddHeader>
  </headerFooter>
  <ignoredErrors>
    <ignoredError sqref="C14:C16" twoDigitTextYear="1"/>
    <ignoredError sqref="C17:C19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H46"/>
  <sheetViews>
    <sheetView workbookViewId="0" topLeftCell="A7">
      <selection activeCell="A43" sqref="A43"/>
    </sheetView>
  </sheetViews>
  <sheetFormatPr defaultColWidth="9.140625" defaultRowHeight="12.75"/>
  <cols>
    <col min="1" max="1" width="31.140625" style="0" customWidth="1"/>
    <col min="2" max="2" width="8.421875" style="0" customWidth="1"/>
    <col min="3" max="3" width="14.140625" style="0" customWidth="1"/>
    <col min="4" max="4" width="12.00390625" style="1" customWidth="1"/>
    <col min="5" max="5" width="11.57421875" style="1" customWidth="1"/>
    <col min="6" max="6" width="17.00390625" style="1" customWidth="1"/>
    <col min="7" max="7" width="10.57421875" style="0" customWidth="1"/>
    <col min="8" max="8" width="16.57421875" style="45" customWidth="1"/>
  </cols>
  <sheetData>
    <row r="1" ht="12.75"/>
    <row r="2" spans="1:8" ht="38.25" customHeight="1">
      <c r="A2" s="136" t="s">
        <v>64</v>
      </c>
      <c r="B2" s="136"/>
      <c r="C2" s="136"/>
      <c r="D2" s="136"/>
      <c r="E2" s="136"/>
      <c r="F2" s="136"/>
      <c r="G2" s="136"/>
      <c r="H2" s="37"/>
    </row>
    <row r="3" spans="1:8" ht="12.75">
      <c r="A3" s="136" t="s">
        <v>0</v>
      </c>
      <c r="B3" s="136"/>
      <c r="C3" s="136"/>
      <c r="D3" s="136"/>
      <c r="E3" s="136"/>
      <c r="F3" s="136"/>
      <c r="G3" s="136"/>
      <c r="H3" s="38"/>
    </row>
    <row r="4" spans="1:8" ht="14.25" customHeight="1">
      <c r="A4" s="136" t="s">
        <v>59</v>
      </c>
      <c r="B4" s="136"/>
      <c r="C4" s="136"/>
      <c r="D4" s="136"/>
      <c r="E4" s="136"/>
      <c r="F4" s="136"/>
      <c r="G4" s="136"/>
      <c r="H4" s="38"/>
    </row>
    <row r="5" spans="1:8" ht="15.75" customHeight="1">
      <c r="A5" s="136" t="s">
        <v>65</v>
      </c>
      <c r="B5" s="136"/>
      <c r="C5" s="136"/>
      <c r="D5" s="136"/>
      <c r="E5" s="136"/>
      <c r="F5" s="136"/>
      <c r="G5" s="136"/>
      <c r="H5" s="38"/>
    </row>
    <row r="6" spans="1:8" ht="21.75" customHeight="1">
      <c r="A6" s="2"/>
      <c r="B6" s="2"/>
      <c r="C6" s="2"/>
      <c r="D6" s="3"/>
      <c r="E6" s="3"/>
      <c r="F6" s="3"/>
      <c r="H6" s="39"/>
    </row>
    <row r="7" spans="1:8" ht="12.75">
      <c r="A7" s="2"/>
      <c r="B7" s="137" t="s">
        <v>51</v>
      </c>
      <c r="C7" s="138"/>
      <c r="D7" s="4"/>
      <c r="E7" s="4"/>
      <c r="F7" s="4" t="s">
        <v>1</v>
      </c>
      <c r="H7" s="39"/>
    </row>
    <row r="8" spans="1:8" ht="12.75">
      <c r="A8" s="2"/>
      <c r="B8" s="139" t="s">
        <v>52</v>
      </c>
      <c r="C8" s="140"/>
      <c r="D8" s="5" t="s">
        <v>2</v>
      </c>
      <c r="E8" s="6"/>
      <c r="F8" s="5" t="s">
        <v>3</v>
      </c>
      <c r="H8" s="40"/>
    </row>
    <row r="9" spans="1:8" ht="12.75">
      <c r="A9" s="2"/>
      <c r="B9" s="33" t="s">
        <v>53</v>
      </c>
      <c r="C9" s="34" t="s">
        <v>55</v>
      </c>
      <c r="D9" s="6" t="s">
        <v>4</v>
      </c>
      <c r="E9" s="6" t="s">
        <v>5</v>
      </c>
      <c r="F9" s="6" t="s">
        <v>6</v>
      </c>
      <c r="H9" s="39"/>
    </row>
    <row r="10" spans="1:8" ht="13.5" thickBot="1">
      <c r="A10" s="7"/>
      <c r="B10" s="35" t="s">
        <v>54</v>
      </c>
      <c r="C10" s="36" t="s">
        <v>56</v>
      </c>
      <c r="D10" s="8" t="s">
        <v>7</v>
      </c>
      <c r="E10" s="8" t="s">
        <v>8</v>
      </c>
      <c r="F10" s="8" t="s">
        <v>9</v>
      </c>
      <c r="H10" s="39"/>
    </row>
    <row r="11" spans="1:8" ht="17.25" customHeight="1" thickBot="1" thickTop="1">
      <c r="A11" s="9" t="s">
        <v>10</v>
      </c>
      <c r="B11" s="10"/>
      <c r="C11" s="11"/>
      <c r="D11" s="6"/>
      <c r="E11" s="6"/>
      <c r="F11" s="6"/>
      <c r="H11" s="39"/>
    </row>
    <row r="12" spans="1:8" ht="26.25" customHeight="1">
      <c r="A12" s="12" t="s">
        <v>11</v>
      </c>
      <c r="B12" s="13" t="s">
        <v>18</v>
      </c>
      <c r="C12" s="14"/>
      <c r="D12" s="6"/>
      <c r="E12" s="6"/>
      <c r="F12" s="6"/>
      <c r="H12" s="39"/>
    </row>
    <row r="13" spans="1:8" ht="18" customHeight="1">
      <c r="A13" s="15" t="s">
        <v>12</v>
      </c>
      <c r="B13" s="13"/>
      <c r="C13" s="16" t="s">
        <v>13</v>
      </c>
      <c r="D13" s="5" t="s">
        <v>14</v>
      </c>
      <c r="E13" s="6" t="s">
        <v>15</v>
      </c>
      <c r="F13" s="49">
        <f>(1213.75*1.05)*1.05</f>
        <v>1338.159375</v>
      </c>
      <c r="G13" s="50"/>
      <c r="H13" s="41"/>
    </row>
    <row r="14" spans="1:8" ht="18.75" customHeight="1">
      <c r="A14" s="15" t="s">
        <v>16</v>
      </c>
      <c r="B14" s="13"/>
      <c r="C14" s="16" t="s">
        <v>13</v>
      </c>
      <c r="D14" s="5">
        <v>19</v>
      </c>
      <c r="E14" s="6" t="s">
        <v>15</v>
      </c>
      <c r="F14" s="57" t="s">
        <v>66</v>
      </c>
      <c r="G14" s="50" t="s">
        <v>57</v>
      </c>
      <c r="H14" s="42"/>
    </row>
    <row r="15" spans="1:8" ht="18.75" customHeight="1">
      <c r="A15" s="15"/>
      <c r="B15" s="13"/>
      <c r="C15" s="16"/>
      <c r="D15" s="5"/>
      <c r="E15" s="6"/>
      <c r="F15" s="56">
        <v>565.58</v>
      </c>
      <c r="G15" s="50"/>
      <c r="H15" s="42"/>
    </row>
    <row r="16" spans="1:8" ht="18.75" customHeight="1">
      <c r="A16" s="15"/>
      <c r="B16" s="13"/>
      <c r="C16" s="16"/>
      <c r="D16" s="5"/>
      <c r="E16" s="6"/>
      <c r="F16" s="58" t="s">
        <v>67</v>
      </c>
      <c r="G16" s="50"/>
      <c r="H16" s="42"/>
    </row>
    <row r="17" spans="1:8" ht="18.75" customHeight="1">
      <c r="A17" s="15"/>
      <c r="B17" s="13"/>
      <c r="C17" s="16"/>
      <c r="D17" s="5"/>
      <c r="E17" s="6"/>
      <c r="F17" s="56">
        <v>597.34</v>
      </c>
      <c r="G17" s="50"/>
      <c r="H17" s="42"/>
    </row>
    <row r="18" spans="1:8" ht="24.75" customHeight="1">
      <c r="A18" s="15" t="s">
        <v>17</v>
      </c>
      <c r="B18" s="13"/>
      <c r="C18" s="18" t="s">
        <v>18</v>
      </c>
      <c r="D18" s="5" t="s">
        <v>19</v>
      </c>
      <c r="E18" s="6" t="s">
        <v>15</v>
      </c>
      <c r="F18" s="52">
        <f>(675.25*1.05)*1.05</f>
        <v>744.4631250000001</v>
      </c>
      <c r="H18" s="43"/>
    </row>
    <row r="19" spans="1:8" ht="21" customHeight="1">
      <c r="A19" s="15" t="s">
        <v>20</v>
      </c>
      <c r="B19" s="19"/>
      <c r="C19" s="16" t="s">
        <v>18</v>
      </c>
      <c r="D19" s="5" t="s">
        <v>21</v>
      </c>
      <c r="E19" s="6" t="s">
        <v>15</v>
      </c>
      <c r="F19" s="49">
        <f>(380.78*1.05)*1.05</f>
        <v>419.80994999999996</v>
      </c>
      <c r="H19" s="41"/>
    </row>
    <row r="20" spans="1:8" ht="20.25" customHeight="1">
      <c r="A20" s="15" t="s">
        <v>22</v>
      </c>
      <c r="B20" s="19"/>
      <c r="C20" s="16" t="s">
        <v>18</v>
      </c>
      <c r="D20" s="5" t="s">
        <v>23</v>
      </c>
      <c r="E20" s="6" t="s">
        <v>15</v>
      </c>
      <c r="F20" s="49">
        <f>(185.73*1.05)*1.05</f>
        <v>204.76732500000003</v>
      </c>
      <c r="H20" s="41"/>
    </row>
    <row r="21" spans="1:8" ht="9.75" customHeight="1">
      <c r="A21" s="20"/>
      <c r="B21" s="21"/>
      <c r="C21" s="22"/>
      <c r="D21" s="23"/>
      <c r="E21" s="23"/>
      <c r="F21" s="24"/>
      <c r="H21" s="41"/>
    </row>
    <row r="22" spans="1:8" ht="8.25" customHeight="1">
      <c r="A22" s="25"/>
      <c r="B22" s="26"/>
      <c r="C22" s="11"/>
      <c r="D22" s="6"/>
      <c r="E22" s="6"/>
      <c r="F22" s="17"/>
      <c r="H22" s="41"/>
    </row>
    <row r="23" spans="1:8" ht="17.25" customHeight="1">
      <c r="A23" s="27" t="s">
        <v>24</v>
      </c>
      <c r="B23" s="19">
        <v>10</v>
      </c>
      <c r="C23" s="28" t="s">
        <v>25</v>
      </c>
      <c r="D23" s="6"/>
      <c r="E23" s="6"/>
      <c r="F23" s="17"/>
      <c r="H23" s="41"/>
    </row>
    <row r="24" spans="1:8" ht="18" customHeight="1">
      <c r="A24" s="15" t="s">
        <v>26</v>
      </c>
      <c r="B24" s="26"/>
      <c r="C24" s="11"/>
      <c r="D24" s="6"/>
      <c r="E24" s="6"/>
      <c r="F24" s="17"/>
      <c r="H24" s="41"/>
    </row>
    <row r="25" spans="1:8" ht="15.75" customHeight="1">
      <c r="A25" s="15" t="s">
        <v>27</v>
      </c>
      <c r="B25" s="26"/>
      <c r="C25" s="11"/>
      <c r="D25" s="5" t="s">
        <v>28</v>
      </c>
      <c r="E25" s="6" t="s">
        <v>29</v>
      </c>
      <c r="F25" s="17">
        <f>(104.23*1.05)*1.05</f>
        <v>114.91357500000001</v>
      </c>
      <c r="H25" s="41"/>
    </row>
    <row r="26" spans="1:8" ht="16.5" customHeight="1">
      <c r="A26" s="15" t="s">
        <v>30</v>
      </c>
      <c r="B26" s="26"/>
      <c r="C26" s="11"/>
      <c r="D26" s="5" t="s">
        <v>31</v>
      </c>
      <c r="E26" s="6" t="s">
        <v>29</v>
      </c>
      <c r="F26" s="17">
        <f>(104.23*1.05)*1.05</f>
        <v>114.91357500000001</v>
      </c>
      <c r="H26" s="41"/>
    </row>
    <row r="27" spans="1:8" ht="23.25" customHeight="1">
      <c r="A27" s="15" t="s">
        <v>32</v>
      </c>
      <c r="B27" s="26"/>
      <c r="C27" s="11"/>
      <c r="D27" s="6"/>
      <c r="E27" s="6"/>
      <c r="F27" s="17"/>
      <c r="H27" s="41"/>
    </row>
    <row r="28" spans="1:8" ht="15" customHeight="1">
      <c r="A28" s="15" t="s">
        <v>33</v>
      </c>
      <c r="B28" s="26"/>
      <c r="C28" s="11"/>
      <c r="D28" s="5" t="s">
        <v>34</v>
      </c>
      <c r="E28" s="5" t="s">
        <v>35</v>
      </c>
      <c r="F28" s="17">
        <f>(158.9*1.05)*1.05</f>
        <v>175.18725</v>
      </c>
      <c r="H28" s="41"/>
    </row>
    <row r="29" spans="1:8" ht="15" customHeight="1">
      <c r="A29" s="15" t="s">
        <v>36</v>
      </c>
      <c r="B29" s="26"/>
      <c r="C29" s="11"/>
      <c r="D29" s="5" t="s">
        <v>37</v>
      </c>
      <c r="E29" s="6" t="s">
        <v>38</v>
      </c>
      <c r="F29" s="17">
        <f>(223.18*1.05)*1.05</f>
        <v>246.05595000000005</v>
      </c>
      <c r="H29" s="41"/>
    </row>
    <row r="30" spans="1:8" ht="19.5" customHeight="1">
      <c r="A30" s="15" t="s">
        <v>39</v>
      </c>
      <c r="B30" s="26"/>
      <c r="C30" s="11"/>
      <c r="D30" s="6"/>
      <c r="E30" s="6"/>
      <c r="F30" s="17"/>
      <c r="H30" s="41"/>
    </row>
    <row r="31" spans="1:8" ht="14.25" customHeight="1">
      <c r="A31" s="15" t="s">
        <v>33</v>
      </c>
      <c r="B31" s="26"/>
      <c r="C31" s="11"/>
      <c r="D31" s="5" t="s">
        <v>40</v>
      </c>
      <c r="E31" s="5" t="s">
        <v>35</v>
      </c>
      <c r="F31" s="17">
        <f>(92.7*1.05)*1.05</f>
        <v>102.20175000000002</v>
      </c>
      <c r="H31" s="41"/>
    </row>
    <row r="32" spans="1:8" ht="15" customHeight="1">
      <c r="A32" s="15" t="s">
        <v>36</v>
      </c>
      <c r="B32" s="26"/>
      <c r="C32" s="11"/>
      <c r="D32" s="5" t="s">
        <v>41</v>
      </c>
      <c r="E32" s="6" t="s">
        <v>38</v>
      </c>
      <c r="F32" s="17">
        <f>(144.69*1.05)*1.05</f>
        <v>159.520725</v>
      </c>
      <c r="H32" s="41"/>
    </row>
    <row r="33" spans="1:8" ht="9.75" customHeight="1">
      <c r="A33" s="20"/>
      <c r="B33" s="21"/>
      <c r="C33" s="22"/>
      <c r="D33" s="23"/>
      <c r="E33" s="23"/>
      <c r="F33" s="24"/>
      <c r="H33" s="41"/>
    </row>
    <row r="34" spans="1:8" ht="9" customHeight="1">
      <c r="A34" s="15"/>
      <c r="B34" s="29"/>
      <c r="C34" s="11"/>
      <c r="D34" s="6"/>
      <c r="E34" s="6"/>
      <c r="F34" s="17"/>
      <c r="H34" s="41"/>
    </row>
    <row r="35" spans="1:8" ht="15.75" customHeight="1">
      <c r="A35" s="27" t="s">
        <v>42</v>
      </c>
      <c r="B35" s="19">
        <v>15</v>
      </c>
      <c r="C35" s="28" t="s">
        <v>25</v>
      </c>
      <c r="D35" s="6"/>
      <c r="E35" s="6"/>
      <c r="F35" s="17"/>
      <c r="G35" s="46" t="s">
        <v>58</v>
      </c>
      <c r="H35" s="41"/>
    </row>
    <row r="36" spans="1:8" ht="20.25" customHeight="1">
      <c r="A36" s="15" t="s">
        <v>43</v>
      </c>
      <c r="B36" s="26"/>
      <c r="C36" s="11"/>
      <c r="D36" s="5" t="s">
        <v>44</v>
      </c>
      <c r="E36" s="6" t="s">
        <v>45</v>
      </c>
      <c r="F36" s="17">
        <v>2.46</v>
      </c>
      <c r="G36" s="47">
        <f>+F36*60</f>
        <v>147.6</v>
      </c>
      <c r="H36" s="41"/>
    </row>
    <row r="37" spans="1:8" ht="19.5" customHeight="1">
      <c r="A37" s="15" t="s">
        <v>46</v>
      </c>
      <c r="B37" s="26"/>
      <c r="C37" s="11"/>
      <c r="D37" s="5" t="s">
        <v>60</v>
      </c>
      <c r="E37" s="6" t="s">
        <v>45</v>
      </c>
      <c r="F37" s="17">
        <v>3.17</v>
      </c>
      <c r="G37" s="47">
        <f>+F37*60</f>
        <v>190.2</v>
      </c>
      <c r="H37" s="41"/>
    </row>
    <row r="38" spans="1:8" ht="17.25" customHeight="1">
      <c r="A38" s="25" t="s">
        <v>61</v>
      </c>
      <c r="B38" s="26"/>
      <c r="C38" s="11"/>
      <c r="D38" s="6">
        <v>58</v>
      </c>
      <c r="E38" s="6" t="s">
        <v>45</v>
      </c>
      <c r="F38" s="17">
        <v>3.17</v>
      </c>
      <c r="G38" s="47">
        <f>+F38*60</f>
        <v>190.2</v>
      </c>
      <c r="H38" s="41"/>
    </row>
    <row r="39" spans="1:8" ht="18.75" customHeight="1">
      <c r="A39" s="15" t="s">
        <v>47</v>
      </c>
      <c r="B39" s="26"/>
      <c r="C39" s="11"/>
      <c r="D39" s="5" t="s">
        <v>48</v>
      </c>
      <c r="E39" s="6" t="s">
        <v>45</v>
      </c>
      <c r="F39" s="17">
        <v>5.86</v>
      </c>
      <c r="G39" s="47">
        <f>+F39*60</f>
        <v>351.6</v>
      </c>
      <c r="H39" s="41"/>
    </row>
    <row r="40" spans="1:8" ht="18.75" customHeight="1">
      <c r="A40" s="15" t="s">
        <v>49</v>
      </c>
      <c r="B40" s="26"/>
      <c r="C40" s="11"/>
      <c r="D40" s="5" t="s">
        <v>50</v>
      </c>
      <c r="E40" s="6" t="s">
        <v>45</v>
      </c>
      <c r="F40" s="17">
        <v>4.7</v>
      </c>
      <c r="G40" s="47">
        <f>+F40*60</f>
        <v>282</v>
      </c>
      <c r="H40" s="41"/>
    </row>
    <row r="41" spans="1:8" ht="16.5" customHeight="1" thickBot="1">
      <c r="A41" s="30" t="s">
        <v>62</v>
      </c>
      <c r="B41" s="31"/>
      <c r="C41" s="7"/>
      <c r="D41" s="32"/>
      <c r="E41" s="55" t="s">
        <v>63</v>
      </c>
      <c r="F41" s="49">
        <v>16.76</v>
      </c>
      <c r="G41" s="47"/>
      <c r="H41" s="44"/>
    </row>
    <row r="42" spans="1:6" ht="12.75">
      <c r="A42" s="54"/>
      <c r="B42" s="53"/>
      <c r="D42" s="135"/>
      <c r="E42" s="135"/>
      <c r="F42" s="135"/>
    </row>
    <row r="43" ht="12.75">
      <c r="A43" s="51" t="s">
        <v>72</v>
      </c>
    </row>
    <row r="46" ht="12.75">
      <c r="A46" s="48"/>
    </row>
  </sheetData>
  <sheetProtection/>
  <mergeCells count="7">
    <mergeCell ref="D42:F42"/>
    <mergeCell ref="A2:G2"/>
    <mergeCell ref="A3:G3"/>
    <mergeCell ref="A4:G4"/>
    <mergeCell ref="A5:G5"/>
    <mergeCell ref="B7:C7"/>
    <mergeCell ref="B8:C8"/>
  </mergeCells>
  <printOptions horizontalCentered="1"/>
  <pageMargins left="0.25" right="0.25" top="0.25" bottom="0.25" header="0.29" footer="0.2"/>
  <pageSetup horizontalDpi="1200" verticalDpi="1200" orientation="portrait" scale="97" r:id="rId4"/>
  <headerFooter alignWithMargins="0">
    <oddHeader>&amp;R&amp;9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H46"/>
  <sheetViews>
    <sheetView workbookViewId="0" topLeftCell="A7">
      <selection activeCell="A43" sqref="A43"/>
    </sheetView>
  </sheetViews>
  <sheetFormatPr defaultColWidth="9.140625" defaultRowHeight="12.75"/>
  <cols>
    <col min="1" max="1" width="31.140625" style="0" customWidth="1"/>
    <col min="2" max="2" width="8.421875" style="0" customWidth="1"/>
    <col min="3" max="3" width="14.140625" style="0" customWidth="1"/>
    <col min="4" max="4" width="12.00390625" style="1" customWidth="1"/>
    <col min="5" max="5" width="11.57421875" style="1" customWidth="1"/>
    <col min="6" max="6" width="17.00390625" style="1" customWidth="1"/>
    <col min="7" max="7" width="10.57421875" style="0" customWidth="1"/>
    <col min="8" max="8" width="16.57421875" style="45" customWidth="1"/>
  </cols>
  <sheetData>
    <row r="2" spans="1:8" ht="38.25" customHeight="1">
      <c r="A2" s="136" t="s">
        <v>64</v>
      </c>
      <c r="B2" s="136"/>
      <c r="C2" s="136"/>
      <c r="D2" s="136"/>
      <c r="E2" s="136"/>
      <c r="F2" s="136"/>
      <c r="G2" s="136"/>
      <c r="H2" s="37"/>
    </row>
    <row r="3" spans="1:8" ht="12.75">
      <c r="A3" s="136" t="s">
        <v>0</v>
      </c>
      <c r="B3" s="136"/>
      <c r="C3" s="136"/>
      <c r="D3" s="136"/>
      <c r="E3" s="136"/>
      <c r="F3" s="136"/>
      <c r="G3" s="136"/>
      <c r="H3" s="38"/>
    </row>
    <row r="4" spans="1:8" ht="14.25" customHeight="1">
      <c r="A4" s="136" t="s">
        <v>59</v>
      </c>
      <c r="B4" s="136"/>
      <c r="C4" s="136"/>
      <c r="D4" s="136"/>
      <c r="E4" s="136"/>
      <c r="F4" s="136"/>
      <c r="G4" s="136"/>
      <c r="H4" s="38"/>
    </row>
    <row r="5" spans="1:8" ht="15.75" customHeight="1">
      <c r="A5" s="136" t="s">
        <v>65</v>
      </c>
      <c r="B5" s="136"/>
      <c r="C5" s="136"/>
      <c r="D5" s="136"/>
      <c r="E5" s="136"/>
      <c r="F5" s="136"/>
      <c r="G5" s="136"/>
      <c r="H5" s="38"/>
    </row>
    <row r="6" spans="1:8" ht="21.75" customHeight="1">
      <c r="A6" s="2"/>
      <c r="B6" s="2"/>
      <c r="C6" s="2"/>
      <c r="D6" s="3"/>
      <c r="E6" s="3"/>
      <c r="F6" s="3"/>
      <c r="H6" s="39"/>
    </row>
    <row r="7" spans="1:8" ht="12.75">
      <c r="A7" s="2"/>
      <c r="B7" s="137" t="s">
        <v>51</v>
      </c>
      <c r="C7" s="138"/>
      <c r="D7" s="4"/>
      <c r="E7" s="4"/>
      <c r="F7" s="4" t="s">
        <v>1</v>
      </c>
      <c r="H7" s="39"/>
    </row>
    <row r="8" spans="1:8" ht="12.75">
      <c r="A8" s="2"/>
      <c r="B8" s="139" t="s">
        <v>52</v>
      </c>
      <c r="C8" s="140"/>
      <c r="D8" s="5" t="s">
        <v>2</v>
      </c>
      <c r="E8" s="6"/>
      <c r="F8" s="5" t="s">
        <v>3</v>
      </c>
      <c r="H8" s="40"/>
    </row>
    <row r="9" spans="1:8" ht="12.75">
      <c r="A9" s="2"/>
      <c r="B9" s="33" t="s">
        <v>53</v>
      </c>
      <c r="C9" s="34" t="s">
        <v>55</v>
      </c>
      <c r="D9" s="6" t="s">
        <v>4</v>
      </c>
      <c r="E9" s="6" t="s">
        <v>5</v>
      </c>
      <c r="F9" s="6" t="s">
        <v>6</v>
      </c>
      <c r="H9" s="39"/>
    </row>
    <row r="10" spans="1:8" ht="13.5" thickBot="1">
      <c r="A10" s="7"/>
      <c r="B10" s="35" t="s">
        <v>54</v>
      </c>
      <c r="C10" s="36" t="s">
        <v>56</v>
      </c>
      <c r="D10" s="8" t="s">
        <v>7</v>
      </c>
      <c r="E10" s="8" t="s">
        <v>8</v>
      </c>
      <c r="F10" s="8" t="s">
        <v>9</v>
      </c>
      <c r="H10" s="39"/>
    </row>
    <row r="11" spans="1:8" ht="17.25" customHeight="1" thickBot="1" thickTop="1">
      <c r="A11" s="9" t="s">
        <v>10</v>
      </c>
      <c r="B11" s="10"/>
      <c r="C11" s="11"/>
      <c r="D11" s="6"/>
      <c r="E11" s="6"/>
      <c r="F11" s="6"/>
      <c r="H11" s="39"/>
    </row>
    <row r="12" spans="1:8" ht="26.25" customHeight="1">
      <c r="A12" s="12" t="s">
        <v>11</v>
      </c>
      <c r="B12" s="13" t="s">
        <v>18</v>
      </c>
      <c r="C12" s="14"/>
      <c r="D12" s="6"/>
      <c r="E12" s="6"/>
      <c r="F12" s="6"/>
      <c r="H12" s="39"/>
    </row>
    <row r="13" spans="1:8" ht="18" customHeight="1">
      <c r="A13" s="15" t="s">
        <v>12</v>
      </c>
      <c r="B13" s="13"/>
      <c r="C13" s="16" t="s">
        <v>13</v>
      </c>
      <c r="D13" s="5" t="s">
        <v>14</v>
      </c>
      <c r="E13" s="6" t="s">
        <v>15</v>
      </c>
      <c r="F13" s="49" t="s">
        <v>70</v>
      </c>
      <c r="G13" s="50"/>
      <c r="H13" s="41"/>
    </row>
    <row r="14" spans="1:8" ht="18.75" customHeight="1">
      <c r="A14" s="15" t="s">
        <v>16</v>
      </c>
      <c r="B14" s="13"/>
      <c r="C14" s="16" t="s">
        <v>13</v>
      </c>
      <c r="D14" s="5">
        <v>19</v>
      </c>
      <c r="E14" s="6" t="s">
        <v>15</v>
      </c>
      <c r="F14" s="57" t="s">
        <v>66</v>
      </c>
      <c r="G14" s="50" t="s">
        <v>57</v>
      </c>
      <c r="H14" s="42"/>
    </row>
    <row r="15" spans="1:8" ht="18.75" customHeight="1">
      <c r="A15" s="15"/>
      <c r="B15" s="13"/>
      <c r="C15" s="16"/>
      <c r="D15" s="5"/>
      <c r="E15" s="6"/>
      <c r="F15" s="56">
        <v>565.58</v>
      </c>
      <c r="G15" s="50"/>
      <c r="H15" s="42"/>
    </row>
    <row r="16" spans="1:8" ht="18.75" customHeight="1">
      <c r="A16" s="15"/>
      <c r="B16" s="13"/>
      <c r="C16" s="16"/>
      <c r="D16" s="5"/>
      <c r="E16" s="6"/>
      <c r="F16" s="58" t="s">
        <v>67</v>
      </c>
      <c r="G16" s="50"/>
      <c r="H16" s="42"/>
    </row>
    <row r="17" spans="1:8" ht="18.75" customHeight="1">
      <c r="A17" s="15"/>
      <c r="B17" s="13"/>
      <c r="C17" s="16"/>
      <c r="D17" s="5"/>
      <c r="E17" s="6"/>
      <c r="F17" s="56">
        <v>597.34</v>
      </c>
      <c r="G17" s="50"/>
      <c r="H17" s="42"/>
    </row>
    <row r="18" spans="1:8" ht="24.75" customHeight="1">
      <c r="A18" s="15" t="s">
        <v>17</v>
      </c>
      <c r="B18" s="13"/>
      <c r="C18" s="18" t="s">
        <v>18</v>
      </c>
      <c r="D18" s="5" t="s">
        <v>19</v>
      </c>
      <c r="E18" s="6" t="s">
        <v>15</v>
      </c>
      <c r="F18" s="49" t="s">
        <v>70</v>
      </c>
      <c r="H18" s="43"/>
    </row>
    <row r="19" spans="1:8" ht="21" customHeight="1">
      <c r="A19" s="15" t="s">
        <v>20</v>
      </c>
      <c r="B19" s="19"/>
      <c r="C19" s="16" t="s">
        <v>18</v>
      </c>
      <c r="D19" s="5" t="s">
        <v>21</v>
      </c>
      <c r="E19" s="6" t="s">
        <v>15</v>
      </c>
      <c r="F19" s="49" t="s">
        <v>70</v>
      </c>
      <c r="H19" s="41"/>
    </row>
    <row r="20" spans="1:8" ht="20.25" customHeight="1">
      <c r="A20" s="15" t="s">
        <v>22</v>
      </c>
      <c r="B20" s="19"/>
      <c r="C20" s="16" t="s">
        <v>18</v>
      </c>
      <c r="D20" s="5" t="s">
        <v>23</v>
      </c>
      <c r="E20" s="6" t="s">
        <v>15</v>
      </c>
      <c r="F20" s="49" t="s">
        <v>70</v>
      </c>
      <c r="H20" s="41"/>
    </row>
    <row r="21" spans="1:8" ht="9.75" customHeight="1">
      <c r="A21" s="20"/>
      <c r="B21" s="21"/>
      <c r="C21" s="22"/>
      <c r="D21" s="23"/>
      <c r="E21" s="23"/>
      <c r="F21" s="24"/>
      <c r="H21" s="41"/>
    </row>
    <row r="22" spans="1:8" ht="8.25" customHeight="1">
      <c r="A22" s="25"/>
      <c r="B22" s="26"/>
      <c r="C22" s="11"/>
      <c r="D22" s="6"/>
      <c r="E22" s="6"/>
      <c r="F22" s="17"/>
      <c r="H22" s="41"/>
    </row>
    <row r="23" spans="1:8" ht="17.25" customHeight="1">
      <c r="A23" s="27" t="s">
        <v>24</v>
      </c>
      <c r="B23" s="19">
        <v>10</v>
      </c>
      <c r="C23" s="28" t="s">
        <v>25</v>
      </c>
      <c r="D23" s="6"/>
      <c r="E23" s="6"/>
      <c r="F23" s="17"/>
      <c r="H23" s="41"/>
    </row>
    <row r="24" spans="1:8" ht="18" customHeight="1">
      <c r="A24" s="15" t="s">
        <v>26</v>
      </c>
      <c r="B24" s="26"/>
      <c r="C24" s="11"/>
      <c r="D24" s="6"/>
      <c r="E24" s="6"/>
      <c r="F24" s="17"/>
      <c r="H24" s="41"/>
    </row>
    <row r="25" spans="1:8" ht="15.75" customHeight="1">
      <c r="A25" s="15" t="s">
        <v>27</v>
      </c>
      <c r="B25" s="26"/>
      <c r="C25" s="11"/>
      <c r="D25" s="5" t="s">
        <v>28</v>
      </c>
      <c r="E25" s="6" t="s">
        <v>29</v>
      </c>
      <c r="F25" s="49" t="s">
        <v>70</v>
      </c>
      <c r="H25" s="41"/>
    </row>
    <row r="26" spans="1:8" ht="16.5" customHeight="1">
      <c r="A26" s="15" t="s">
        <v>30</v>
      </c>
      <c r="B26" s="26"/>
      <c r="C26" s="11"/>
      <c r="D26" s="5" t="s">
        <v>31</v>
      </c>
      <c r="E26" s="6" t="s">
        <v>29</v>
      </c>
      <c r="F26" s="49" t="s">
        <v>70</v>
      </c>
      <c r="H26" s="41"/>
    </row>
    <row r="27" spans="1:8" ht="23.25" customHeight="1">
      <c r="A27" s="15" t="s">
        <v>32</v>
      </c>
      <c r="B27" s="26"/>
      <c r="C27" s="11"/>
      <c r="D27" s="6"/>
      <c r="E27" s="6"/>
      <c r="F27" s="17"/>
      <c r="H27" s="41"/>
    </row>
    <row r="28" spans="1:8" ht="15" customHeight="1">
      <c r="A28" s="15" t="s">
        <v>33</v>
      </c>
      <c r="B28" s="26"/>
      <c r="C28" s="11"/>
      <c r="D28" s="5" t="s">
        <v>34</v>
      </c>
      <c r="E28" s="5" t="s">
        <v>35</v>
      </c>
      <c r="F28" s="49" t="s">
        <v>70</v>
      </c>
      <c r="H28" s="41"/>
    </row>
    <row r="29" spans="1:8" ht="15" customHeight="1">
      <c r="A29" s="15" t="s">
        <v>36</v>
      </c>
      <c r="B29" s="26"/>
      <c r="C29" s="11"/>
      <c r="D29" s="5" t="s">
        <v>37</v>
      </c>
      <c r="E29" s="6" t="s">
        <v>38</v>
      </c>
      <c r="F29" s="49" t="s">
        <v>70</v>
      </c>
      <c r="H29" s="41"/>
    </row>
    <row r="30" spans="1:8" ht="19.5" customHeight="1">
      <c r="A30" s="15" t="s">
        <v>39</v>
      </c>
      <c r="B30" s="26"/>
      <c r="C30" s="11"/>
      <c r="D30" s="6"/>
      <c r="E30" s="6"/>
      <c r="F30" s="17"/>
      <c r="H30" s="41"/>
    </row>
    <row r="31" spans="1:8" ht="14.25" customHeight="1">
      <c r="A31" s="15" t="s">
        <v>33</v>
      </c>
      <c r="B31" s="26"/>
      <c r="C31" s="11"/>
      <c r="D31" s="5" t="s">
        <v>40</v>
      </c>
      <c r="E31" s="5" t="s">
        <v>35</v>
      </c>
      <c r="F31" s="49" t="s">
        <v>70</v>
      </c>
      <c r="H31" s="41"/>
    </row>
    <row r="32" spans="1:8" ht="15" customHeight="1">
      <c r="A32" s="15" t="s">
        <v>36</v>
      </c>
      <c r="B32" s="26"/>
      <c r="C32" s="11"/>
      <c r="D32" s="5" t="s">
        <v>41</v>
      </c>
      <c r="E32" s="6" t="s">
        <v>38</v>
      </c>
      <c r="F32" s="49" t="s">
        <v>70</v>
      </c>
      <c r="H32" s="41"/>
    </row>
    <row r="33" spans="1:8" ht="9.75" customHeight="1">
      <c r="A33" s="20"/>
      <c r="B33" s="21"/>
      <c r="C33" s="22"/>
      <c r="D33" s="23"/>
      <c r="E33" s="23"/>
      <c r="F33" s="24"/>
      <c r="H33" s="41"/>
    </row>
    <row r="34" spans="1:8" ht="9" customHeight="1">
      <c r="A34" s="15"/>
      <c r="B34" s="29"/>
      <c r="C34" s="11"/>
      <c r="D34" s="6"/>
      <c r="E34" s="6"/>
      <c r="F34" s="17"/>
      <c r="H34" s="41"/>
    </row>
    <row r="35" spans="1:8" ht="15.75" customHeight="1">
      <c r="A35" s="27" t="s">
        <v>42</v>
      </c>
      <c r="B35" s="19">
        <v>15</v>
      </c>
      <c r="C35" s="28" t="s">
        <v>25</v>
      </c>
      <c r="D35" s="6"/>
      <c r="E35" s="6"/>
      <c r="F35" s="17"/>
      <c r="G35" s="46" t="s">
        <v>58</v>
      </c>
      <c r="H35" s="41"/>
    </row>
    <row r="36" spans="1:8" ht="20.25" customHeight="1">
      <c r="A36" s="15" t="s">
        <v>43</v>
      </c>
      <c r="B36" s="26"/>
      <c r="C36" s="11"/>
      <c r="D36" s="5" t="s">
        <v>44</v>
      </c>
      <c r="E36" s="6" t="s">
        <v>45</v>
      </c>
      <c r="F36" s="49" t="s">
        <v>70</v>
      </c>
      <c r="G36" s="47" t="s">
        <v>71</v>
      </c>
      <c r="H36" s="41"/>
    </row>
    <row r="37" spans="1:8" ht="19.5" customHeight="1">
      <c r="A37" s="15" t="s">
        <v>46</v>
      </c>
      <c r="B37" s="26"/>
      <c r="C37" s="11"/>
      <c r="D37" s="5" t="s">
        <v>60</v>
      </c>
      <c r="E37" s="6" t="s">
        <v>45</v>
      </c>
      <c r="F37" s="49" t="s">
        <v>70</v>
      </c>
      <c r="G37" s="47" t="s">
        <v>71</v>
      </c>
      <c r="H37" s="41"/>
    </row>
    <row r="38" spans="1:8" ht="17.25" customHeight="1">
      <c r="A38" s="25" t="s">
        <v>61</v>
      </c>
      <c r="B38" s="26"/>
      <c r="C38" s="11"/>
      <c r="D38" s="6">
        <v>58</v>
      </c>
      <c r="E38" s="6" t="s">
        <v>45</v>
      </c>
      <c r="F38" s="49" t="s">
        <v>70</v>
      </c>
      <c r="G38" s="47" t="s">
        <v>71</v>
      </c>
      <c r="H38" s="41"/>
    </row>
    <row r="39" spans="1:8" ht="18.75" customHeight="1">
      <c r="A39" s="15" t="s">
        <v>47</v>
      </c>
      <c r="B39" s="26"/>
      <c r="C39" s="11"/>
      <c r="D39" s="5" t="s">
        <v>48</v>
      </c>
      <c r="E39" s="6" t="s">
        <v>45</v>
      </c>
      <c r="F39" s="49" t="s">
        <v>70</v>
      </c>
      <c r="G39" s="47" t="s">
        <v>71</v>
      </c>
      <c r="H39" s="41"/>
    </row>
    <row r="40" spans="1:8" ht="18.75" customHeight="1">
      <c r="A40" s="15" t="s">
        <v>49</v>
      </c>
      <c r="B40" s="26"/>
      <c r="C40" s="11"/>
      <c r="D40" s="5" t="s">
        <v>50</v>
      </c>
      <c r="E40" s="6" t="s">
        <v>45</v>
      </c>
      <c r="F40" s="49" t="s">
        <v>70</v>
      </c>
      <c r="G40" s="47" t="s">
        <v>71</v>
      </c>
      <c r="H40" s="41"/>
    </row>
    <row r="41" spans="1:8" ht="16.5" customHeight="1" thickBot="1">
      <c r="A41" s="30" t="s">
        <v>62</v>
      </c>
      <c r="B41" s="31"/>
      <c r="C41" s="7"/>
      <c r="D41" s="32"/>
      <c r="E41" s="55" t="s">
        <v>63</v>
      </c>
      <c r="F41" s="49">
        <v>16.76</v>
      </c>
      <c r="G41" s="47"/>
      <c r="H41" s="44"/>
    </row>
    <row r="42" spans="1:6" ht="12.75">
      <c r="A42" s="54"/>
      <c r="B42" s="53"/>
      <c r="D42" s="135"/>
      <c r="E42" s="135"/>
      <c r="F42" s="135"/>
    </row>
    <row r="43" ht="12.75">
      <c r="A43" s="51" t="s">
        <v>72</v>
      </c>
    </row>
    <row r="46" ht="12.75">
      <c r="A46" s="48"/>
    </row>
  </sheetData>
  <sheetProtection/>
  <mergeCells count="7">
    <mergeCell ref="D42:F42"/>
    <mergeCell ref="A2:G2"/>
    <mergeCell ref="A3:G3"/>
    <mergeCell ref="A4:G4"/>
    <mergeCell ref="A5:G5"/>
    <mergeCell ref="B7:C7"/>
    <mergeCell ref="B8:C8"/>
  </mergeCells>
  <printOptions horizontalCentered="1"/>
  <pageMargins left="0.25" right="0.25" top="0.25" bottom="0.25" header="0.29" footer="0.2"/>
  <pageSetup horizontalDpi="1200" verticalDpi="1200" orientation="portrait" scale="97" r:id="rId1"/>
  <headerFooter alignWithMargins="0">
    <oddHeader>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07-08 SD/MC Reimbursement Rates</dc:title>
  <dc:subject>FY 07-08 SMA rate schedule</dc:subject>
  <dc:creator>LPFS</dc:creator>
  <cp:keywords>Maximum Reimbursement Rates</cp:keywords>
  <dc:description/>
  <cp:lastModifiedBy>Nhung Mai</cp:lastModifiedBy>
  <cp:lastPrinted>2019-03-19T00:04:55Z</cp:lastPrinted>
  <dcterms:created xsi:type="dcterms:W3CDTF">1998-07-17T16:34:41Z</dcterms:created>
  <dcterms:modified xsi:type="dcterms:W3CDTF">2022-03-11T23:37:20Z</dcterms:modified>
  <cp:category/>
  <cp:version/>
  <cp:contentType/>
  <cp:contentStatus/>
</cp:coreProperties>
</file>